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DECS-430\"/>
    </mc:Choice>
  </mc:AlternateContent>
  <bookViews>
    <workbookView xWindow="0" yWindow="0" windowWidth="16845" windowHeight="10320"/>
  </bookViews>
  <sheets>
    <sheet name="Supplier search" sheetId="1" r:id="rId1"/>
    <sheet name="Sick agents" sheetId="2" r:id="rId2"/>
    <sheet name="Fords" sheetId="3" r:id="rId3"/>
    <sheet name="Ace of Spades" sheetId="4" r:id="rId4"/>
    <sheet name="Promotion awareness" sheetId="5" r:id="rId5"/>
    <sheet name="Learning in stages" sheetId="6" r:id="rId6"/>
    <sheet name="Dry holes" sheetId="8" r:id="rId7"/>
  </sheets>
  <externalReferences>
    <externalReference r:id="rId8"/>
    <externalReference r:id="rId9"/>
  </externalReferences>
  <definedNames>
    <definedName name="_Table1_In1" hidden="1">'[1]Overbooking 1'!#REF!</definedName>
    <definedName name="aces">'Ace of Spades'!$B$10</definedName>
    <definedName name="aces2">'Ace of Spades'!$I$50</definedName>
    <definedName name="agents">'Sick agents'!$B$19</definedName>
    <definedName name="alpha">#REF!</definedName>
    <definedName name="aware">'Promotion awareness'!$B$16</definedName>
    <definedName name="awarebought">'Promotion awareness'!$B$15</definedName>
    <definedName name="bad_firms">'Supplier search'!$B$42</definedName>
    <definedName name="bads">'Supplier search'!$C$86</definedName>
    <definedName name="bought">'Promotion awareness'!$B$17</definedName>
    <definedName name="deck">'Ace of Spades'!$B$9</definedName>
    <definedName name="deck2">'Ace of Spades'!$I$49</definedName>
    <definedName name="dry_if_oil" localSheetId="6">'Dry holes'!$B$19</definedName>
    <definedName name="dry_if_oil">#REF!</definedName>
    <definedName name="good_firms">'Supplier search'!$B$41</definedName>
    <definedName name="goods">'Supplier search'!$C$85</definedName>
    <definedName name="hand">'Ace of Spades'!$B$11</definedName>
    <definedName name="hand2">'Ace of Spades'!$I$51</definedName>
    <definedName name="k">[2]Complaints!$B$22</definedName>
    <definedName name="needed">'Supplier search'!$C$87</definedName>
    <definedName name="oil" localSheetId="6">'Dry holes'!$B$18</definedName>
    <definedName name="oil">#REF!</definedName>
    <definedName name="Pr_problem">[2]Complaints!$B$19</definedName>
    <definedName name="sample">[2]Complaints!$B$21</definedName>
    <definedName name="sick_prob">'Sick agents'!$B$20</definedName>
    <definedName name="visits">'Supplier search'!$C$88</definedName>
    <definedName name="wells" localSheetId="6">'Dry holes'!$B$20</definedName>
    <definedName name="wells">#REF!</definedName>
  </definedNames>
  <calcPr calcId="152511"/>
</workbook>
</file>

<file path=xl/calcChain.xml><?xml version="1.0" encoding="utf-8"?>
<calcChain xmlns="http://schemas.openxmlformats.org/spreadsheetml/2006/main">
  <c r="B22" i="8" l="1"/>
  <c r="B24" i="8" s="1"/>
  <c r="B27" i="8"/>
  <c r="H69" i="8"/>
  <c r="I69" i="8"/>
  <c r="D45" i="1"/>
  <c r="D46" i="1" s="1"/>
  <c r="E22" i="1"/>
  <c r="C23" i="1" s="1"/>
  <c r="I62" i="4"/>
  <c r="I61" i="4"/>
  <c r="I56" i="4"/>
  <c r="I54" i="4"/>
  <c r="I53" i="4"/>
  <c r="C16" i="2"/>
  <c r="E35" i="2"/>
  <c r="B35" i="2"/>
  <c r="B36" i="2"/>
  <c r="B37" i="2"/>
  <c r="B38" i="2"/>
  <c r="B39" i="2"/>
  <c r="C23" i="2"/>
  <c r="C24" i="2"/>
  <c r="C25" i="2"/>
  <c r="C26" i="2"/>
  <c r="C27" i="2"/>
  <c r="C28" i="2"/>
  <c r="H30" i="1"/>
  <c r="C89" i="1"/>
  <c r="E51" i="1"/>
  <c r="E50" i="1"/>
  <c r="E49" i="1"/>
  <c r="E48" i="1"/>
  <c r="E47" i="1"/>
  <c r="E46" i="1"/>
  <c r="E45" i="1"/>
  <c r="B14" i="4"/>
  <c r="B22" i="4"/>
  <c r="B16" i="4"/>
  <c r="B21" i="4"/>
  <c r="B23" i="4"/>
  <c r="B25" i="4" s="1"/>
  <c r="B13" i="4"/>
  <c r="B10" i="3"/>
  <c r="B15" i="3"/>
  <c r="B16" i="3"/>
  <c r="B20" i="6"/>
  <c r="G46" i="6"/>
  <c r="G47" i="6" s="1"/>
  <c r="B47" i="6"/>
  <c r="D47" i="6" s="1"/>
  <c r="E47" i="6" s="1"/>
  <c r="B48" i="6" s="1"/>
  <c r="F23" i="6"/>
  <c r="F22" i="6"/>
  <c r="F25" i="6"/>
  <c r="F27" i="6" s="1"/>
  <c r="F28" i="6" s="1"/>
  <c r="B25" i="6"/>
  <c r="B27" i="6"/>
  <c r="B30" i="6" s="1"/>
  <c r="B32" i="6" s="1"/>
  <c r="B33" i="6" s="1"/>
  <c r="E20" i="5"/>
  <c r="E21" i="5" s="1"/>
  <c r="C22" i="5"/>
  <c r="C20" i="5"/>
  <c r="D22" i="5"/>
  <c r="B18" i="3" l="1"/>
  <c r="B20" i="3" s="1"/>
  <c r="B26" i="8"/>
  <c r="B28" i="8" s="1"/>
  <c r="B30" i="8" s="1"/>
  <c r="C29" i="2"/>
  <c r="C21" i="5"/>
  <c r="D21" i="5" s="1"/>
  <c r="B28" i="6"/>
  <c r="B15" i="4"/>
  <c r="B17" i="4" s="1"/>
  <c r="B19" i="4" s="1"/>
  <c r="E53" i="1"/>
  <c r="I55" i="4"/>
  <c r="I57" i="4" s="1"/>
  <c r="I59" i="4" s="1"/>
  <c r="I63" i="4"/>
  <c r="I65" i="4" s="1"/>
  <c r="B40" i="2"/>
  <c r="B42" i="2" s="1"/>
  <c r="D23" i="1"/>
  <c r="E23" i="1" s="1"/>
  <c r="F23" i="1" s="1"/>
  <c r="D48" i="6"/>
  <c r="E48" i="6" s="1"/>
  <c r="B49" i="6" s="1"/>
  <c r="D47" i="1"/>
  <c r="D48" i="1" s="1"/>
  <c r="D20" i="5"/>
  <c r="F22" i="1"/>
  <c r="C33" i="8" l="1"/>
  <c r="F81" i="8"/>
  <c r="F78" i="8"/>
  <c r="G69" i="8"/>
  <c r="H42" i="8"/>
  <c r="D49" i="6"/>
  <c r="E49" i="6" s="1"/>
  <c r="B50" i="6" s="1"/>
  <c r="D49" i="1"/>
  <c r="D50" i="1"/>
  <c r="D51" i="1" s="1"/>
  <c r="D53" i="1" s="1"/>
  <c r="D24" i="1"/>
  <c r="C24" i="1"/>
  <c r="D50" i="6" l="1"/>
  <c r="E50" i="6" s="1"/>
  <c r="B51" i="6" s="1"/>
  <c r="E24" i="1"/>
  <c r="D51" i="6" l="1"/>
  <c r="E51" i="6" s="1"/>
  <c r="B52" i="6" s="1"/>
  <c r="D25" i="1"/>
  <c r="C25" i="1"/>
  <c r="F24" i="1"/>
  <c r="D52" i="6" l="1"/>
  <c r="E52" i="6" s="1"/>
  <c r="B53" i="6" s="1"/>
  <c r="E25" i="1"/>
  <c r="F25" i="1" s="1"/>
  <c r="D53" i="6" l="1"/>
  <c r="E53" i="6" s="1"/>
  <c r="B54" i="6" s="1"/>
  <c r="D26" i="1"/>
  <c r="C26" i="1"/>
  <c r="D54" i="6" l="1"/>
  <c r="E54" i="6" s="1"/>
  <c r="B55" i="6" s="1"/>
  <c r="E26" i="1"/>
  <c r="F26" i="1" s="1"/>
  <c r="D55" i="6" l="1"/>
  <c r="E55" i="6" s="1"/>
  <c r="B56" i="6" s="1"/>
  <c r="D27" i="1"/>
  <c r="C27" i="1"/>
  <c r="D56" i="6" l="1"/>
  <c r="E56" i="6" s="1"/>
  <c r="E27" i="1"/>
  <c r="F27" i="1" s="1"/>
  <c r="D28" i="1" l="1"/>
  <c r="C28" i="1"/>
  <c r="E28" i="1" l="1"/>
  <c r="F28" i="1" s="1"/>
  <c r="D29" i="1" l="1"/>
  <c r="C29" i="1"/>
  <c r="E29" i="1" l="1"/>
  <c r="F29" i="1" s="1"/>
  <c r="H23" i="1" s="1"/>
  <c r="H28" i="1" s="1"/>
</calcChain>
</file>

<file path=xl/sharedStrings.xml><?xml version="1.0" encoding="utf-8"?>
<sst xmlns="http://schemas.openxmlformats.org/spreadsheetml/2006/main" count="341" uniqueCount="301">
  <si>
    <t>good firms</t>
  </si>
  <si>
    <t>bad firms</t>
  </si>
  <si>
    <t>k</t>
  </si>
  <si>
    <t>Pr( first good firm on visit k )</t>
  </si>
  <si>
    <t>total</t>
  </si>
  <si>
    <t>number of agents</t>
  </si>
  <si>
    <t>Pr( an individual agent calls in sick )</t>
  </si>
  <si>
    <t>Pr( k call in sick )</t>
  </si>
  <si>
    <t>cars which are Fords</t>
  </si>
  <si>
    <t>car which aren't Fords</t>
  </si>
  <si>
    <t>Pr( calls car a Ford | car is Ford )</t>
  </si>
  <si>
    <t>Pr( calls car a Ford | car isn't Ford )</t>
  </si>
  <si>
    <t>Pr( car is a Ford and is called a Ford )</t>
  </si>
  <si>
    <t>Pr( car isn't a Ford and is called a Ford )</t>
  </si>
  <si>
    <t>Pr( car is a Ford | it's called a Ford )</t>
  </si>
  <si>
    <t>cards in deck</t>
  </si>
  <si>
    <t>aces in deck</t>
  </si>
  <si>
    <t>cards in hand</t>
  </si>
  <si>
    <t>hands</t>
  </si>
  <si>
    <t>hands with no aces</t>
  </si>
  <si>
    <t>hands with at least one ace</t>
  </si>
  <si>
    <t>hands with exactly one ace</t>
  </si>
  <si>
    <t>hands with at least two aces</t>
  </si>
  <si>
    <t>Pr(hand contains at least 2 aces | it contains at least one)</t>
  </si>
  <si>
    <t>hands with the Ace of Spades</t>
  </si>
  <si>
    <t>hands with the Ace of Spades, and no other ace</t>
  </si>
  <si>
    <t>hands with the Ace of Spades, and at least one more ace</t>
  </si>
  <si>
    <t>Pr(hand contains at least 2 aces | it contains the Ace of Spades)</t>
  </si>
  <si>
    <t>aware and bought</t>
  </si>
  <si>
    <t>aware</t>
  </si>
  <si>
    <t>bought</t>
  </si>
  <si>
    <t>didn't buy</t>
  </si>
  <si>
    <t>not aware</t>
  </si>
  <si>
    <t>Pr( setup is correct )</t>
  </si>
  <si>
    <t>Pr( setup is incorrect )</t>
  </si>
  <si>
    <t>Pr(defective | setup correct )</t>
  </si>
  <si>
    <t>Pr( defective, then good | setup correct )</t>
  </si>
  <si>
    <t>Pr(defective | setup incorrect )</t>
  </si>
  <si>
    <t>Pr( defective, then good | setup incorrect )</t>
  </si>
  <si>
    <t>Pr( defective )</t>
  </si>
  <si>
    <t>Pr( defective, then good )</t>
  </si>
  <si>
    <t>Pr( setup correct | defective )</t>
  </si>
  <si>
    <t>Pr( setup correct | defective, then good )</t>
  </si>
  <si>
    <t>Pr( setup incorrect | defective )</t>
  </si>
  <si>
    <t>Pr( setup incorrect | defective, then good )</t>
  </si>
  <si>
    <t>Pr( second good | first defective )</t>
  </si>
  <si>
    <t>Pr( oil really there)</t>
  </si>
  <si>
    <t>Pr( dry hole | oil there )</t>
  </si>
  <si>
    <r>
      <t xml:space="preserve">k (number of test wells drilled )  </t>
    </r>
    <r>
      <rPr>
        <sz val="10"/>
        <rFont val="Symbol"/>
        <family val="1"/>
        <charset val="2"/>
      </rPr>
      <t>¬</t>
    </r>
    <r>
      <rPr>
        <sz val="10"/>
        <rFont val="Arial"/>
        <family val="2"/>
      </rPr>
      <t xml:space="preserve"> vary this</t>
    </r>
  </si>
  <si>
    <t>Pr( k consecutive dry holes | oil there )</t>
  </si>
  <si>
    <t>Pr( k consecutive dry holes | NOT oil  there )</t>
  </si>
  <si>
    <t>Pr( k consecutive dry holes )</t>
  </si>
  <si>
    <t>Pr( k consecutive dry holes &amp; oil there )</t>
  </si>
  <si>
    <t>Pr( k consecutive dry holes &amp; NOT oil there )</t>
  </si>
  <si>
    <t>Pr( oil there | k consecutive dry holes )</t>
  </si>
  <si>
    <t>In the box to the left is an Excel "data table". Data tables</t>
  </si>
  <si>
    <t>provide a quick way to see how a speadsheet result varies as</t>
  </si>
  <si>
    <t>some parameter of the problem is varied.</t>
  </si>
  <si>
    <t>immediately to the left, starting one row down (i.e., starting at</t>
  </si>
  <si>
    <t>Finally, I selected Data / Table from the menu. The menubox to</t>
  </si>
  <si>
    <t>(This is just a picture, not the actual menu.)</t>
  </si>
  <si>
    <t>This formula instructs Excel, each time it recalculates my</t>
  </si>
  <si>
    <t>spreadsheet, to successively put each value in the first</t>
  </si>
  <si>
    <t>Notes:</t>
  </si>
  <si>
    <t>The table is "live." This means that you can change any of</t>
  </si>
  <si>
    <t>the first-column inputs and the table will update itself</t>
  </si>
  <si>
    <t>You can also change the formula being tabulated. Try</t>
  </si>
  <si>
    <t>multi-column table</t>
  </si>
  <si>
    <t>Tables can have more than one tabulated formula: In the</t>
  </si>
  <si>
    <t>example to the right, I've tabulated all three of the formulas</t>
  </si>
  <si>
    <t>just mentioned</t>
  </si>
  <si>
    <t>If you want a horizontal table, just click on the "Row input cell"</t>
  </si>
  <si>
    <t>horizontal table</t>
  </si>
  <si>
    <t>box instead.</t>
  </si>
  <si>
    <t>And finally, if you want to track the changes in a single cell as</t>
  </si>
  <si>
    <t>the values in two other cells are varied, put the formula to be</t>
  </si>
  <si>
    <t>two-dimensional table</t>
  </si>
  <si>
    <t>tabulated in the upper-lefthand corner of the "table rectangle",</t>
  </si>
  <si>
    <t>easier to read, I've given names to the "good firms"</t>
  </si>
  <si>
    <t>its name, "good_firms", appear at the upper-lefthand</t>
  </si>
  <si>
    <t>corner of the screen.</t>
  </si>
  <si>
    <t>the cell names color-coded to the named cells.</t>
  </si>
  <si>
    <t>The "F5" key displays a list of all the named cells</t>
  </si>
  <si>
    <t>in a workbook. Double-clicking on any displayed</t>
  </si>
  <si>
    <t>name will take you to that cell.</t>
  </si>
  <si>
    <t>was actually a Ford?</t>
  </si>
  <si>
    <t>that a hand contains two aces, given that it contains the Ace of Spades?</t>
  </si>
  <si>
    <t>The promotion appears to be completely ineffective.</t>
  </si>
  <si>
    <t>If two wells come up dry, what is the probability that the field will produce oil?</t>
  </si>
  <si>
    <t>initial beliefs and our exploratory-well experiences.</t>
  </si>
  <si>
    <t>the right shows how our hopes of finding oil vary with both our</t>
  </si>
  <si>
    <t>Pr( finding last required good supplier on visit k )</t>
  </si>
  <si>
    <t>beliefs</t>
  </si>
  <si>
    <t>Pr(obs)</t>
  </si>
  <si>
    <t>g</t>
  </si>
  <si>
    <t>trials</t>
  </si>
  <si>
    <t>good</t>
  </si>
  <si>
    <t>d</t>
  </si>
  <si>
    <t>prior</t>
  </si>
  <si>
    <t>new</t>
  </si>
  <si>
    <t>observed</t>
  </si>
  <si>
    <t>Pr(setup was correct)</t>
  </si>
  <si>
    <t>Learning, one step at a time:</t>
  </si>
  <si>
    <t>Learning, all at once:</t>
  </si>
  <si>
    <t>Pr(these observations)</t>
  </si>
  <si>
    <t>The two sections below are set up to show how the computations above can be</t>
  </si>
  <si>
    <t>Pr(setup was correct | observations)</t>
  </si>
  <si>
    <t>extended to cases where more than just two items are tested.</t>
  </si>
  <si>
    <t>Spreadsheet notes: In order to make the formulas a bit</t>
  </si>
  <si>
    <t>= Pr( no good items on first k-1 visits )∙Pr( good item on visit k | no good items on first k-1 visits )</t>
  </si>
  <si>
    <t>for purposes of supply reliability, she seeks more than one acceptable supplier:</t>
  </si>
  <si>
    <t>Pr( rth good item on visit k ) = Pr( r-1 good items on first k-1 visits and good item on visit k )</t>
  </si>
  <si>
    <t>= Pr( r-1 good items on first k-1 visits )∙Pr( good item on visit k | r-1 good items on first k-1 visits )</t>
  </si>
  <si>
    <t>= [formula below]∙( ( 2 - (r-1) ) / (8 - (k-1)) )</t>
  </si>
  <si>
    <t>Pr( r-1 good items on first k-1 visits )</t>
  </si>
  <si>
    <t xml:space="preserve">  / ( number of ways of performing k-1 visits )</t>
  </si>
  <si>
    <t>= ( number of ways of getting r-1 good items, and k-r bad ones, in k-1 visits )</t>
  </si>
  <si>
    <t>good firms (g)</t>
  </si>
  <si>
    <t>bad firms (b)</t>
  </si>
  <si>
    <t>good suppliers needed (r)</t>
  </si>
  <si>
    <t>= COMBIN(g,r-1)*COMBIN(b,k-r) / COMBIN(g+b,k-1)</t>
  </si>
  <si>
    <t>can be changed to explore various cases.</t>
  </si>
  <si>
    <t xml:space="preserve">Instead of summing the previous entries, we could directly compute </t>
  </si>
  <si>
    <t>Pr( no good items on first k-1 visits ) = COMBIN(b,k-1)/COMBIN(g+b,k-1)</t>
  </si>
  <si>
    <t>where g and b are the total numbers of good and bad suppliers, respectively.</t>
  </si>
  <si>
    <t>A real estate sales office has found (from past experience) that each of its five</t>
  </si>
  <si>
    <t>sales agents has (independently) a 25% chance of calling in sick after a</t>
  </si>
  <si>
    <t>three-day weekend. What is the probability that two agents will call in sick</t>
  </si>
  <si>
    <t>immediately after the (3-day) Labor Day weekend?</t>
  </si>
  <si>
    <t>photographs, the witness correctly identifies Fords only 90% of the time, and</t>
  </si>
  <si>
    <t>calls non-Fords Fords 30% of the time. How likely is it that the fleeing vehicle</t>
  </si>
  <si>
    <t>20% of the vehicles in town are Fords. However, when shown a sample of</t>
  </si>
  <si>
    <t>A witness to a hit-and-run accident identifies the fleeing vehicle as a Ford.</t>
  </si>
  <si>
    <t>is a Ford and is called a Ford</t>
  </si>
  <si>
    <t>is called a Ford</t>
  </si>
  <si>
    <t>In the setup of a manufacturing process, a machine is either correctly or</t>
  </si>
  <si>
    <t>incorrectly adjusted. The probability of a correct adjustment is 0.90. When</t>
  </si>
  <si>
    <t>correctly adjusted, the machine operates with a 5% defect rate. However, if it is</t>
  </si>
  <si>
    <t>incorrectly adjusted, the defect rate is 75%.</t>
  </si>
  <si>
    <t>After the machine starts a production run, what is the probability that a defect</t>
  </si>
  <si>
    <t>is observed when one part is tested?</t>
  </si>
  <si>
    <t>Suppose that one part selected by an inspector is found to be defective. What</t>
  </si>
  <si>
    <t>is the probability that the machine is incorrectly adjusted?</t>
  </si>
  <si>
    <t>Before your recommendation is followed, a second part is tested and found to</t>
  </si>
  <si>
    <t>be good. Using your revised probabilities from (b) as the most recent prior</t>
  </si>
  <si>
    <t>probabilities, compute the revised probability of an incorrect adjustment given that the</t>
  </si>
  <si>
    <t>second part is good.</t>
  </si>
  <si>
    <t>A large company has done a careful analysis of a price promotion that it is</t>
  </si>
  <si>
    <t>What is the probability that a person will make a purchase, given that he or she</t>
  </si>
  <si>
    <t xml:space="preserve">is aware of the price promotion? </t>
  </si>
  <si>
    <t>Are the events "made a purchase" and "aware of the price promotion" independent?</t>
  </si>
  <si>
    <t xml:space="preserve">Why or why not? </t>
  </si>
  <si>
    <t>A two-card hand is dealt from a small deck containing only the four aces and</t>
  </si>
  <si>
    <t>four deuces. What is the probability of getting at least one ace? What is the</t>
  </si>
  <si>
    <t>probability of getting the Ace of Spades? What is the probability that a hand</t>
  </si>
  <si>
    <t>contains two aces, given that it contains at least one? What is the probability</t>
  </si>
  <si>
    <t>A Bayesian approach can be used to revise probabilities that a prospect field will</t>
  </si>
  <si>
    <t>produce oil (Oil &amp; Gas Journal, January 11, 1988). In one case, geological</t>
  </si>
  <si>
    <t>assessment indicates a 25% chance that the field will produce oil. Further, there is</t>
  </si>
  <si>
    <t>an 80% chance that a particular well will strike oil, given that oil is present in the</t>
  </si>
  <si>
    <t>prospect field.</t>
  </si>
  <si>
    <t>Suppose that one well is drilled on the field and comes up dry. What is the</t>
  </si>
  <si>
    <t>probability that the prospect field will produce oil?</t>
  </si>
  <si>
    <t>The oil company would like to keep looking as long as the chances of finding oil</t>
  </si>
  <si>
    <t>are greater than 1%. How many dry wells must be drilled before the field will be</t>
  </si>
  <si>
    <t>abandoned?</t>
  </si>
  <si>
    <t>= Pr( first unsatisfactory ) ∙ Pr( second satisfactory | first unsatisfactory )</t>
  </si>
  <si>
    <t>Pr( first unsatisfactory AND second satisfactory )</t>
  </si>
  <si>
    <t>-</t>
  </si>
  <si>
    <t>The middle column above builds the answer step-by-step, using the decomposition:</t>
  </si>
  <si>
    <t>The second method of breaking the problem down also allows us to also handle the case where,</t>
  </si>
  <si>
    <t>Extension 1:</t>
  </si>
  <si>
    <t>Extension 2:</t>
  </si>
  <si>
    <t>A purchasing agent is evaluating potential suppliers of an important electrical</t>
  </si>
  <si>
    <t>component for one of her company's products. There are eight firms which</t>
  </si>
  <si>
    <t>make components that could possibly fit her company's needs. Her plan is to</t>
  </si>
  <si>
    <t>visit the firms in sequence, together with a company engineer, to test the</t>
  </si>
  <si>
    <t>components. When she finds a supplier with a satisfactory component, she will</t>
  </si>
  <si>
    <t>place an order.</t>
  </si>
  <si>
    <t>Actually, only two of the eight firms make satisfactory components. How likely is</t>
  </si>
  <si>
    <t>it that she will have to visit precisely two firms (i.e., that the first visited will</t>
  </si>
  <si>
    <t>offer an unsatisfactory component, and the second a satisfactory one)?</t>
  </si>
  <si>
    <t>= [1 - sum of previous entries] ∙ ( 2 / (8 - (k-1)) )</t>
  </si>
  <si>
    <t>Pr( first good item on visit k ) = Pr( no good items on first k-1 visits AND good item on visit k )</t>
  </si>
  <si>
    <t>This approach is used in the last column above.</t>
  </si>
  <si>
    <t>The table below solves this more-general problem: Any of the blue-colored cells</t>
  </si>
  <si>
    <t>If the agents are Andy, Bill, Chuck, Dave, and Ed, then the two who call in sick</t>
  </si>
  <si>
    <t>could be Andy and Bill, or Andy and Chuck, or … Dave and Ed. There are</t>
  </si>
  <si>
    <t>COMBIN(5,2) = 10 ways to select the two who call in sick.</t>
  </si>
  <si>
    <r>
      <t>For any of these ways, the chance that those two call in sick is (0.25)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and the</t>
    </r>
  </si>
  <si>
    <r>
      <t>chance that the other three show up for work is (0.75)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 Therefore, the chance that</t>
    </r>
  </si>
  <si>
    <t>precisely two call in sick is</t>
  </si>
  <si>
    <t>before visit</t>
  </si>
  <si>
    <t>good found?</t>
  </si>
  <si>
    <t>first good</t>
  </si>
  <si>
    <t>good left</t>
  </si>
  <si>
    <t>bad left</t>
  </si>
  <si>
    <t>first good is found</t>
  </si>
  <si>
    <t>on visit</t>
  </si>
  <si>
    <t>found on visit 2?</t>
  </si>
  <si>
    <t>Is the first good</t>
  </si>
  <si>
    <t>monitored cell</t>
  </si>
  <si>
    <t>mean</t>
  </si>
  <si>
    <t>sample standard deviation</t>
  </si>
  <si>
    <t>minimum</t>
  </si>
  <si>
    <t>maximum</t>
  </si>
  <si>
    <t>number of simulation runs</t>
  </si>
  <si>
    <t>margin of error (95% confidence)</t>
  </si>
  <si>
    <t>Via simulation:</t>
  </si>
  <si>
    <t>sum</t>
  </si>
  <si>
    <t>Andy</t>
  </si>
  <si>
    <t>Bill</t>
  </si>
  <si>
    <t>Chuck</t>
  </si>
  <si>
    <t>Dave</t>
  </si>
  <si>
    <t>Ed</t>
  </si>
  <si>
    <t>sick?</t>
  </si>
  <si>
    <t>Pr(car is called a Ford)</t>
  </si>
  <si>
    <t>The real point of this exercise is to demonstrate that, whether we "learn"</t>
  </si>
  <si>
    <r>
      <t>step-by-step</t>
    </r>
    <r>
      <rPr>
        <b/>
        <sz val="10"/>
        <rFont val="Arial"/>
        <family val="2"/>
      </rPr>
      <t xml:space="preserve">, or </t>
    </r>
    <r>
      <rPr>
        <b/>
        <sz val="10"/>
        <color indexed="17"/>
        <rFont val="Arial"/>
        <family val="2"/>
      </rPr>
      <t>all at once</t>
    </r>
    <r>
      <rPr>
        <b/>
        <sz val="10"/>
        <rFont val="Arial"/>
        <family val="2"/>
      </rPr>
      <t>, we end up with the same conclusion.</t>
    </r>
  </si>
  <si>
    <r>
      <t xml:space="preserve">= 6/8 ∙ 2/7 = </t>
    </r>
    <r>
      <rPr>
        <b/>
        <sz val="10"/>
        <color indexed="10"/>
        <rFont val="Arial"/>
        <family val="2"/>
      </rPr>
      <t>21.43%</t>
    </r>
  </si>
  <si>
    <t>=COMBIN(5,2)*(0.25)^2*(0.75)^3</t>
  </si>
  <si>
    <t>Is total = 2?</t>
  </si>
  <si>
    <t>first two holes are dry</t>
  </si>
  <si>
    <t>oil is there AND</t>
  </si>
  <si>
    <t>I wanted to tabulate values that would appear in cell B30 as</t>
  </si>
  <si>
    <t>the number entered in cell B20 took different values.</t>
  </si>
  <si>
    <t>B34), I listed values that I wanted to successively plug into</t>
  </si>
  <si>
    <t>cell B20 (the values 0, 1, 2, 3, and 4).</t>
  </si>
  <si>
    <t>Then I highlighted the rectangle B33:C38, i.e., the entire</t>
  </si>
  <si>
    <t>boxed-in range of cells.</t>
  </si>
  <si>
    <t>the right appeared.</t>
  </si>
  <si>
    <t>I clicked in "Column input cell", then clicked cell B20 and "OK."</t>
  </si>
  <si>
    <t>Excel filled in my table: If you click on any of cells C34:C38,</t>
  </si>
  <si>
    <t>column of the table into cell B20, and record the resulting value</t>
  </si>
  <si>
    <t>from C33 (really, from B30) in the second column of the table.</t>
  </si>
  <si>
    <t>automatically: Try putting a "4" in cell B34, for example.</t>
  </si>
  <si>
    <t>changing cell C33 to "=B24" as an example. Or try entering</t>
  </si>
  <si>
    <t>"=1+B20^2".</t>
  </si>
  <si>
    <t>and give both row (B18) and column (B20) inputs: The table to</t>
  </si>
  <si>
    <t>first test</t>
  </si>
  <si>
    <t>second test | first is defective</t>
  </si>
  <si>
    <t>two tests, then "learn"</t>
  </si>
  <si>
    <t>Yes, awareness and buying behavior are independent,</t>
  </si>
  <si>
    <t>since Pr(aware AND bought) = Pr(aware)·Pr(bought) .</t>
  </si>
  <si>
    <t>In practical terms, 25% of those unaware of the</t>
  </si>
  <si>
    <t>promotion were purchasers anyway … and only</t>
  </si>
  <si>
    <r>
      <t xml:space="preserve">25% of those who </t>
    </r>
    <r>
      <rPr>
        <i/>
        <sz val="10"/>
        <rFont val="Arial"/>
        <family val="2"/>
      </rPr>
      <t>were</t>
    </r>
    <r>
      <rPr>
        <sz val="10"/>
        <rFont val="Arial"/>
        <family val="2"/>
      </rPr>
      <t xml:space="preserve"> aware made purchases.</t>
    </r>
  </si>
  <si>
    <t>currently testing. Some 20% of the people in a large sample of individuals in</t>
  </si>
  <si>
    <t>the test market were both aware of the promotion and made a purchase.</t>
  </si>
  <si>
    <t>Further, 80% were aware of the promotion, and 25% of all people in the</t>
  </si>
  <si>
    <t xml:space="preserve">sample were purchasers of the product. </t>
  </si>
  <si>
    <t>The "Ace of Spades" (and babies)</t>
  </si>
  <si>
    <t>What's the probability that both children are boys? Clearly, 25%.</t>
  </si>
  <si>
    <t>This problem is a bit of a brain-teaser:  Why should the knowledge that</t>
  </si>
  <si>
    <t>Consider a couple with two children, and assume that each child is</t>
  </si>
  <si>
    <t>(independently) equally likely to be a boy or a girl.</t>
  </si>
  <si>
    <t>Assume you're told that there is at least one boy. Now, what is the chance</t>
  </si>
  <si>
    <t>the other a boy, both are boys, or both are girls. The last case has been ruled</t>
  </si>
  <si>
    <t>out, so the answer is 1/3 = 33.33%.</t>
  </si>
  <si>
    <t>But what if, instead, you're told that the first-born (the oldest) is a boy? The</t>
  </si>
  <si>
    <t>that both are boys? Well, there were originally four equally-likely possibilities:</t>
  </si>
  <si>
    <t>other is equally likely to be a boy or a girl, so the chance that they're both</t>
  </si>
  <si>
    <t>This is very similar to what you'll see if you're considering a two-card hand</t>
  </si>
  <si>
    <t>dealt from a deck of 200 cards, where 100 are aces (and precisely one is the</t>
  </si>
  <si>
    <t>"Ace of Spades").</t>
  </si>
  <si>
    <t>If you're told that the first-dealt card is the Ace of Spades, then there's a</t>
  </si>
  <si>
    <t>The first-born is a boy and the second-born is a girl, the first-born is a girl and</t>
  </si>
  <si>
    <t>boys is 50%. (If you're told only that the second-born is a boy, the chance</t>
  </si>
  <si>
    <t>that both are boys is again 50%.)</t>
  </si>
  <si>
    <t>nearly-50% chance that the second is an ace. Similarly, if you're told that the</t>
  </si>
  <si>
    <t>second-dealt card is the Ace of Spades, again the chance of the other being</t>
  </si>
  <si>
    <t>an ace is nearly 50%.</t>
  </si>
  <si>
    <t>But if all you're told is that at least one of the cards is an ace, then, of the four</t>
  </si>
  <si>
    <t>"ace-ace", or "other-other," only the last case has been ruled out, and</t>
  </si>
  <si>
    <t>therefore, the chance that both are aces is only roughly 1/3.</t>
  </si>
  <si>
    <t>Therefore, obviously, if you're told that one of the two cards is the Ace of</t>
  </si>
  <si>
    <t>Spades, the chance that both are aces is nearly 50%.</t>
  </si>
  <si>
    <t>roughly-equally-likely chances that the deal went "ace-other", "other-ace",</t>
  </si>
  <si>
    <t>is an ace," or "the second-dealt is an ace," again, the chance of two aces</t>
  </si>
  <si>
    <t>is nearly 50%.</t>
  </si>
  <si>
    <t>The "Ace of Spades" designation is irrelevant! If you're told "the first-dealt</t>
  </si>
  <si>
    <r>
      <t xml:space="preserve">there's </t>
    </r>
    <r>
      <rPr>
        <b/>
        <i/>
        <sz val="10"/>
        <rFont val="Arial"/>
        <family val="2"/>
      </rPr>
      <t>an</t>
    </r>
    <r>
      <rPr>
        <sz val="10"/>
        <rFont val="Arial"/>
        <family val="2"/>
      </rPr>
      <t xml:space="preserve"> ace in the hand lead to different beliefs than the knowledge that</t>
    </r>
  </si>
  <si>
    <r>
      <t>there's a</t>
    </r>
    <r>
      <rPr>
        <b/>
        <i/>
        <sz val="10"/>
        <rFont val="Arial"/>
        <family val="2"/>
      </rPr>
      <t xml:space="preserve"> specific</t>
    </r>
    <r>
      <rPr>
        <sz val="10"/>
        <rFont val="Arial"/>
        <family val="2"/>
      </rPr>
      <t xml:space="preserve"> ace?</t>
    </r>
  </si>
  <si>
    <t>Finding a Supplier</t>
  </si>
  <si>
    <t>Suffering through Dry Holes (and notes on "data tables")</t>
  </si>
  <si>
    <t>Learning from Observations</t>
  </si>
  <si>
    <t>Promotion Awareness and Buying Behavior</t>
  </si>
  <si>
    <t>Identifying the Culprit</t>
  </si>
  <si>
    <t>Sick Agents</t>
  </si>
  <si>
    <t>To do this, I put the formula "=B30" in cell C33. In the column</t>
  </si>
  <si>
    <t>you'll see the "formula" {=TABLE(,B20)} .</t>
  </si>
  <si>
    <t>and "bad firms" parameters. Click on cell B41 to see</t>
  </si>
  <si>
    <t>Double-click on cell D46 to see the formula with</t>
  </si>
  <si>
    <t>Data Table to get here.</t>
  </si>
  <si>
    <t>In Excel 2007, select Data, (Data Tools) What-If Analysis,</t>
  </si>
  <si>
    <t>(a)</t>
  </si>
  <si>
    <t>(b)</t>
  </si>
  <si>
    <t>(c)</t>
  </si>
  <si>
    <t>The use via the command ribbon in Excel 2010 and 2013</t>
  </si>
  <si>
    <t>is explained in this week's "Mad Cow" example.</t>
  </si>
  <si>
    <t>This example explains the use of data tables in Excel 2007 and earlier.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</si>
</sst>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6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62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62"/>
      <name val="Arial"/>
      <family val="2"/>
    </font>
    <font>
      <vertAlign val="superscript"/>
      <sz val="10"/>
      <name val="Arial"/>
      <family val="2"/>
    </font>
    <font>
      <sz val="10"/>
      <color indexed="56"/>
      <name val="Arial"/>
      <family val="2"/>
    </font>
    <font>
      <sz val="10"/>
      <color indexed="17"/>
      <name val="Arial"/>
      <family val="2"/>
    </font>
    <font>
      <b/>
      <sz val="10"/>
      <color indexed="56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i/>
      <sz val="10"/>
      <name val="Arial"/>
      <family val="2"/>
    </font>
    <font>
      <b/>
      <sz val="12"/>
      <color indexed="18"/>
      <name val="Arial"/>
      <family val="2"/>
    </font>
    <font>
      <sz val="10"/>
      <color indexed="2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quotePrefix="1" applyAlignment="1">
      <alignment horizontal="left"/>
    </xf>
    <xf numFmtId="0" fontId="3" fillId="0" borderId="0" xfId="0" applyFont="1" applyProtection="1"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4" fillId="0" borderId="0" xfId="0" applyFont="1"/>
    <xf numFmtId="0" fontId="5" fillId="0" borderId="0" xfId="0" applyFont="1"/>
    <xf numFmtId="37" fontId="0" fillId="0" borderId="0" xfId="0" applyNumberFormat="1"/>
    <xf numFmtId="0" fontId="5" fillId="0" borderId="0" xfId="0" quotePrefix="1" applyFont="1" applyAlignment="1">
      <alignment horizontal="left"/>
    </xf>
    <xf numFmtId="10" fontId="6" fillId="0" borderId="0" xfId="0" applyNumberFormat="1" applyFont="1"/>
    <xf numFmtId="0" fontId="0" fillId="0" borderId="0" xfId="0" quotePrefix="1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Continuous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4" fillId="0" borderId="0" xfId="0" applyNumberFormat="1" applyFont="1"/>
    <xf numFmtId="9" fontId="4" fillId="0" borderId="0" xfId="0" applyNumberFormat="1" applyFont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0" xfId="0" applyAlignment="1"/>
    <xf numFmtId="10" fontId="0" fillId="0" borderId="10" xfId="0" applyNumberFormat="1" applyBorder="1"/>
    <xf numFmtId="0" fontId="1" fillId="0" borderId="0" xfId="0" applyFont="1"/>
    <xf numFmtId="0" fontId="0" fillId="0" borderId="0" xfId="0" quotePrefix="1" applyAlignment="1">
      <alignment horizontal="fill"/>
    </xf>
    <xf numFmtId="10" fontId="6" fillId="0" borderId="11" xfId="0" applyNumberFormat="1" applyFont="1" applyBorder="1"/>
    <xf numFmtId="10" fontId="0" fillId="0" borderId="12" xfId="0" applyNumberFormat="1" applyBorder="1"/>
    <xf numFmtId="0" fontId="0" fillId="0" borderId="13" xfId="0" applyBorder="1"/>
    <xf numFmtId="164" fontId="0" fillId="0" borderId="7" xfId="0" applyNumberFormat="1" applyBorder="1"/>
    <xf numFmtId="0" fontId="0" fillId="0" borderId="14" xfId="0" applyBorder="1"/>
    <xf numFmtId="164" fontId="0" fillId="0" borderId="15" xfId="0" applyNumberFormat="1" applyBorder="1"/>
    <xf numFmtId="0" fontId="0" fillId="0" borderId="8" xfId="0" applyBorder="1"/>
    <xf numFmtId="164" fontId="0" fillId="0" borderId="9" xfId="0" applyNumberFormat="1" applyBorder="1"/>
    <xf numFmtId="164" fontId="0" fillId="0" borderId="16" xfId="0" applyNumberFormat="1" applyBorder="1"/>
    <xf numFmtId="0" fontId="0" fillId="0" borderId="16" xfId="0" applyBorder="1"/>
    <xf numFmtId="0" fontId="0" fillId="0" borderId="7" xfId="0" applyBorder="1"/>
    <xf numFmtId="164" fontId="0" fillId="0" borderId="0" xfId="0" applyNumberFormat="1" applyBorder="1"/>
    <xf numFmtId="0" fontId="0" fillId="0" borderId="0" xfId="0" applyBorder="1"/>
    <xf numFmtId="0" fontId="0" fillId="0" borderId="15" xfId="0" applyBorder="1"/>
    <xf numFmtId="164" fontId="0" fillId="0" borderId="17" xfId="0" applyNumberFormat="1" applyBorder="1"/>
    <xf numFmtId="0" fontId="0" fillId="0" borderId="17" xfId="0" applyBorder="1"/>
    <xf numFmtId="0" fontId="0" fillId="0" borderId="9" xfId="0" applyBorder="1"/>
    <xf numFmtId="164" fontId="0" fillId="0" borderId="8" xfId="0" applyNumberFormat="1" applyBorder="1"/>
    <xf numFmtId="164" fontId="0" fillId="0" borderId="13" xfId="0" applyNumberFormat="1" applyBorder="1"/>
    <xf numFmtId="9" fontId="0" fillId="0" borderId="16" xfId="0" applyNumberFormat="1" applyBorder="1"/>
    <xf numFmtId="9" fontId="0" fillId="0" borderId="7" xfId="0" applyNumberFormat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quotePrefix="1" applyFont="1"/>
    <xf numFmtId="0" fontId="5" fillId="0" borderId="21" xfId="0" applyFont="1" applyBorder="1"/>
    <xf numFmtId="10" fontId="0" fillId="0" borderId="21" xfId="0" applyNumberFormat="1" applyBorder="1" applyAlignment="1">
      <alignment horizontal="center"/>
    </xf>
    <xf numFmtId="0" fontId="0" fillId="0" borderId="21" xfId="0" applyBorder="1"/>
    <xf numFmtId="0" fontId="0" fillId="0" borderId="21" xfId="0" quotePrefix="1" applyBorder="1"/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10" fontId="0" fillId="0" borderId="8" xfId="0" applyNumberFormat="1" applyBorder="1"/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10" fontId="13" fillId="0" borderId="0" xfId="0" applyNumberFormat="1" applyFont="1" applyAlignment="1">
      <alignment horizontal="center"/>
    </xf>
    <xf numFmtId="10" fontId="6" fillId="0" borderId="22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0" fontId="15" fillId="0" borderId="0" xfId="0" applyFont="1"/>
    <xf numFmtId="9" fontId="4" fillId="0" borderId="0" xfId="0" applyNumberFormat="1" applyFont="1" applyAlignment="1" applyProtection="1">
      <alignment horizontal="center"/>
      <protection locked="0"/>
    </xf>
    <xf numFmtId="164" fontId="17" fillId="0" borderId="0" xfId="0" applyNumberFormat="1" applyFont="1"/>
    <xf numFmtId="10" fontId="17" fillId="0" borderId="0" xfId="0" applyNumberFormat="1" applyFont="1" applyAlignment="1">
      <alignment horizontal="center"/>
    </xf>
    <xf numFmtId="10" fontId="17" fillId="0" borderId="12" xfId="0" applyNumberFormat="1" applyFont="1" applyBorder="1"/>
    <xf numFmtId="10" fontId="17" fillId="0" borderId="14" xfId="0" applyNumberFormat="1" applyFont="1" applyBorder="1" applyAlignment="1">
      <alignment horizontal="right"/>
    </xf>
    <xf numFmtId="10" fontId="17" fillId="0" borderId="4" xfId="0" applyNumberFormat="1" applyFont="1" applyBorder="1" applyAlignment="1">
      <alignment horizontal="center"/>
    </xf>
    <xf numFmtId="10" fontId="17" fillId="0" borderId="22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right"/>
    </xf>
    <xf numFmtId="10" fontId="17" fillId="0" borderId="0" xfId="0" quotePrefix="1" applyNumberFormat="1" applyFont="1" applyAlignment="1">
      <alignment horizontal="center"/>
    </xf>
    <xf numFmtId="10" fontId="9" fillId="0" borderId="0" xfId="0" quotePrefix="1" applyNumberFormat="1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9" fontId="18" fillId="0" borderId="13" xfId="0" applyNumberFormat="1" applyFont="1" applyBorder="1" applyAlignment="1">
      <alignment horizontal="center"/>
    </xf>
    <xf numFmtId="9" fontId="18" fillId="0" borderId="0" xfId="0" applyNumberFormat="1" applyFont="1" applyAlignment="1">
      <alignment horizontal="center"/>
    </xf>
    <xf numFmtId="0" fontId="0" fillId="0" borderId="23" xfId="0" applyBorder="1"/>
    <xf numFmtId="0" fontId="6" fillId="0" borderId="0" xfId="0" applyFont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24" xfId="0" applyFill="1" applyBorder="1"/>
    <xf numFmtId="164" fontId="0" fillId="2" borderId="25" xfId="0" applyNumberForma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22</xdr:row>
      <xdr:rowOff>19050</xdr:rowOff>
    </xdr:from>
    <xdr:to>
      <xdr:col>5</xdr:col>
      <xdr:colOff>590550</xdr:colOff>
      <xdr:row>22</xdr:row>
      <xdr:rowOff>19050</xdr:rowOff>
    </xdr:to>
    <xdr:sp macro="" textlink="">
      <xdr:nvSpPr>
        <xdr:cNvPr id="1033" name="Line 2"/>
        <xdr:cNvSpPr>
          <a:spLocks noChangeShapeType="1"/>
        </xdr:cNvSpPr>
      </xdr:nvSpPr>
      <xdr:spPr bwMode="auto">
        <a:xfrm flipH="1">
          <a:off x="2771775" y="3638550"/>
          <a:ext cx="37147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238125</xdr:colOff>
      <xdr:row>23</xdr:row>
      <xdr:rowOff>0</xdr:rowOff>
    </xdr:from>
    <xdr:to>
      <xdr:col>6</xdr:col>
      <xdr:colOff>9525</xdr:colOff>
      <xdr:row>26</xdr:row>
      <xdr:rowOff>19050</xdr:rowOff>
    </xdr:to>
    <xdr:sp macro="" textlink="">
      <xdr:nvSpPr>
        <xdr:cNvPr id="1036" name="Line 6"/>
        <xdr:cNvSpPr>
          <a:spLocks noChangeShapeType="1"/>
        </xdr:cNvSpPr>
      </xdr:nvSpPr>
      <xdr:spPr bwMode="auto">
        <a:xfrm flipH="1" flipV="1">
          <a:off x="2790825" y="3781425"/>
          <a:ext cx="381000" cy="504825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219075</xdr:colOff>
      <xdr:row>26</xdr:row>
      <xdr:rowOff>19050</xdr:rowOff>
    </xdr:from>
    <xdr:to>
      <xdr:col>6</xdr:col>
      <xdr:colOff>9525</xdr:colOff>
      <xdr:row>28</xdr:row>
      <xdr:rowOff>152400</xdr:rowOff>
    </xdr:to>
    <xdr:sp macro="" textlink="">
      <xdr:nvSpPr>
        <xdr:cNvPr id="1037" name="Line 7"/>
        <xdr:cNvSpPr>
          <a:spLocks noChangeShapeType="1"/>
        </xdr:cNvSpPr>
      </xdr:nvSpPr>
      <xdr:spPr bwMode="auto">
        <a:xfrm flipH="1">
          <a:off x="2771775" y="4286250"/>
          <a:ext cx="400050" cy="4572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66675</xdr:rowOff>
        </xdr:from>
        <xdr:to>
          <xdr:col>5</xdr:col>
          <xdr:colOff>400050</xdr:colOff>
          <xdr:row>35</xdr:row>
          <xdr:rowOff>19050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47</xdr:row>
      <xdr:rowOff>9525</xdr:rowOff>
    </xdr:from>
    <xdr:to>
      <xdr:col>6</xdr:col>
      <xdr:colOff>95250</xdr:colOff>
      <xdr:row>49</xdr:row>
      <xdr:rowOff>19050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 flipH="1">
          <a:off x="2590800" y="7696200"/>
          <a:ext cx="70485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33</xdr:row>
      <xdr:rowOff>47625</xdr:rowOff>
    </xdr:from>
    <xdr:to>
      <xdr:col>1</xdr:col>
      <xdr:colOff>285750</xdr:colOff>
      <xdr:row>35</xdr:row>
      <xdr:rowOff>19050</xdr:rowOff>
    </xdr:to>
    <xdr:sp macro="" textlink="">
      <xdr:nvSpPr>
        <xdr:cNvPr id="4107" name="Line 2"/>
        <xdr:cNvSpPr>
          <a:spLocks noChangeShapeType="1"/>
        </xdr:cNvSpPr>
      </xdr:nvSpPr>
      <xdr:spPr bwMode="auto">
        <a:xfrm flipH="1" flipV="1">
          <a:off x="495300" y="5467350"/>
          <a:ext cx="0" cy="295275"/>
        </a:xfrm>
        <a:prstGeom prst="line">
          <a:avLst/>
        </a:prstGeom>
        <a:noFill/>
        <a:ln w="9525">
          <a:solidFill>
            <a:srgbClr val="3333C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200025</xdr:colOff>
      <xdr:row>28</xdr:row>
      <xdr:rowOff>47625</xdr:rowOff>
    </xdr:from>
    <xdr:to>
      <xdr:col>4</xdr:col>
      <xdr:colOff>590550</xdr:colOff>
      <xdr:row>35</xdr:row>
      <xdr:rowOff>28575</xdr:rowOff>
    </xdr:to>
    <xdr:sp macro="" textlink="">
      <xdr:nvSpPr>
        <xdr:cNvPr id="4108" name="Line 3"/>
        <xdr:cNvSpPr>
          <a:spLocks noChangeShapeType="1"/>
        </xdr:cNvSpPr>
      </xdr:nvSpPr>
      <xdr:spPr bwMode="auto">
        <a:xfrm flipV="1">
          <a:off x="1571625" y="4648200"/>
          <a:ext cx="1000125" cy="11239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219075</xdr:colOff>
      <xdr:row>17</xdr:row>
      <xdr:rowOff>9525</xdr:rowOff>
    </xdr:from>
    <xdr:to>
      <xdr:col>16</xdr:col>
      <xdr:colOff>228600</xdr:colOff>
      <xdr:row>17</xdr:row>
      <xdr:rowOff>76200</xdr:rowOff>
    </xdr:to>
    <xdr:sp macro="" textlink="">
      <xdr:nvSpPr>
        <xdr:cNvPr id="4109" name="Line 8"/>
        <xdr:cNvSpPr>
          <a:spLocks noChangeShapeType="1"/>
        </xdr:cNvSpPr>
      </xdr:nvSpPr>
      <xdr:spPr bwMode="auto">
        <a:xfrm>
          <a:off x="8296275" y="2800350"/>
          <a:ext cx="1228725" cy="66675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276225</xdr:colOff>
      <xdr:row>17</xdr:row>
      <xdr:rowOff>152400</xdr:rowOff>
    </xdr:from>
    <xdr:to>
      <xdr:col>16</xdr:col>
      <xdr:colOff>276225</xdr:colOff>
      <xdr:row>24</xdr:row>
      <xdr:rowOff>66675</xdr:rowOff>
    </xdr:to>
    <xdr:sp macro="" textlink="">
      <xdr:nvSpPr>
        <xdr:cNvPr id="4110" name="Line 9"/>
        <xdr:cNvSpPr>
          <a:spLocks noChangeShapeType="1"/>
        </xdr:cNvSpPr>
      </xdr:nvSpPr>
      <xdr:spPr bwMode="auto">
        <a:xfrm flipV="1">
          <a:off x="8353425" y="2943225"/>
          <a:ext cx="1219200" cy="106680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11</xdr:row>
          <xdr:rowOff>152400</xdr:rowOff>
        </xdr:from>
        <xdr:to>
          <xdr:col>14</xdr:col>
          <xdr:colOff>200025</xdr:colOff>
          <xdr:row>25</xdr:row>
          <xdr:rowOff>85725</xdr:rowOff>
        </xdr:to>
        <xdr:sp macro="" textlink="">
          <xdr:nvSpPr>
            <xdr:cNvPr id="4100" name="Picture 1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457200</xdr:colOff>
          <xdr:row>12</xdr:row>
          <xdr:rowOff>9525</xdr:rowOff>
        </xdr:from>
        <xdr:to>
          <xdr:col>19</xdr:col>
          <xdr:colOff>381000</xdr:colOff>
          <xdr:row>25</xdr:row>
          <xdr:rowOff>104775</xdr:rowOff>
        </xdr:to>
        <xdr:sp macro="" textlink="">
          <xdr:nvSpPr>
            <xdr:cNvPr id="4102" name="Picture 1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29</xdr:row>
          <xdr:rowOff>95250</xdr:rowOff>
        </xdr:from>
        <xdr:to>
          <xdr:col>14</xdr:col>
          <xdr:colOff>266700</xdr:colOff>
          <xdr:row>43</xdr:row>
          <xdr:rowOff>38100</xdr:rowOff>
        </xdr:to>
        <xdr:sp macro="" textlink="">
          <xdr:nvSpPr>
            <xdr:cNvPr id="4103" name="Picture 1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19</xdr:row>
      <xdr:rowOff>19050</xdr:rowOff>
    </xdr:from>
    <xdr:to>
      <xdr:col>7</xdr:col>
      <xdr:colOff>409575</xdr:colOff>
      <xdr:row>23</xdr:row>
      <xdr:rowOff>95250</xdr:rowOff>
    </xdr:to>
    <xdr:sp macro="" textlink="">
      <xdr:nvSpPr>
        <xdr:cNvPr id="6145" name="Line 6"/>
        <xdr:cNvSpPr>
          <a:spLocks noChangeShapeType="1"/>
        </xdr:cNvSpPr>
      </xdr:nvSpPr>
      <xdr:spPr bwMode="auto">
        <a:xfrm flipH="1" flipV="1">
          <a:off x="6286500" y="3133725"/>
          <a:ext cx="523875" cy="72390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23</xdr:row>
      <xdr:rowOff>104775</xdr:rowOff>
    </xdr:from>
    <xdr:to>
      <xdr:col>7</xdr:col>
      <xdr:colOff>419100</xdr:colOff>
      <xdr:row>28</xdr:row>
      <xdr:rowOff>76200</xdr:rowOff>
    </xdr:to>
    <xdr:sp macro="" textlink="">
      <xdr:nvSpPr>
        <xdr:cNvPr id="6146" name="Line 7"/>
        <xdr:cNvSpPr>
          <a:spLocks noChangeShapeType="1"/>
        </xdr:cNvSpPr>
      </xdr:nvSpPr>
      <xdr:spPr bwMode="auto">
        <a:xfrm flipH="1">
          <a:off x="5924550" y="3867150"/>
          <a:ext cx="895350" cy="781050"/>
        </a:xfrm>
        <a:prstGeom prst="line">
          <a:avLst/>
        </a:prstGeom>
        <a:noFill/>
        <a:ln w="952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495300</xdr:colOff>
      <xdr:row>17</xdr:row>
      <xdr:rowOff>142875</xdr:rowOff>
    </xdr:from>
    <xdr:to>
      <xdr:col>7</xdr:col>
      <xdr:colOff>447675</xdr:colOff>
      <xdr:row>17</xdr:row>
      <xdr:rowOff>142875</xdr:rowOff>
    </xdr:to>
    <xdr:sp macro="" textlink="">
      <xdr:nvSpPr>
        <xdr:cNvPr id="6147" name="Line 9"/>
        <xdr:cNvSpPr>
          <a:spLocks noChangeShapeType="1"/>
        </xdr:cNvSpPr>
      </xdr:nvSpPr>
      <xdr:spPr bwMode="auto">
        <a:xfrm flipH="1">
          <a:off x="6286500" y="2933700"/>
          <a:ext cx="561975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1866900</xdr:colOff>
      <xdr:row>45</xdr:row>
      <xdr:rowOff>66675</xdr:rowOff>
    </xdr:from>
    <xdr:to>
      <xdr:col>5</xdr:col>
      <xdr:colOff>352425</xdr:colOff>
      <xdr:row>45</xdr:row>
      <xdr:rowOff>66675</xdr:rowOff>
    </xdr:to>
    <xdr:sp macro="" textlink="">
      <xdr:nvSpPr>
        <xdr:cNvPr id="6148" name="Line 10"/>
        <xdr:cNvSpPr>
          <a:spLocks noChangeShapeType="1"/>
        </xdr:cNvSpPr>
      </xdr:nvSpPr>
      <xdr:spPr bwMode="auto">
        <a:xfrm>
          <a:off x="3429000" y="741045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1562100</xdr:colOff>
      <xdr:row>48</xdr:row>
      <xdr:rowOff>95250</xdr:rowOff>
    </xdr:from>
    <xdr:to>
      <xdr:col>5</xdr:col>
      <xdr:colOff>47625</xdr:colOff>
      <xdr:row>48</xdr:row>
      <xdr:rowOff>95250</xdr:rowOff>
    </xdr:to>
    <xdr:sp macro="" textlink="">
      <xdr:nvSpPr>
        <xdr:cNvPr id="6149" name="Line 11"/>
        <xdr:cNvSpPr>
          <a:spLocks noChangeShapeType="1"/>
        </xdr:cNvSpPr>
      </xdr:nvSpPr>
      <xdr:spPr bwMode="auto">
        <a:xfrm>
          <a:off x="3124200" y="792480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2038350</xdr:colOff>
          <xdr:row>17</xdr:row>
          <xdr:rowOff>28575</xdr:rowOff>
        </xdr:from>
        <xdr:to>
          <xdr:col>6</xdr:col>
          <xdr:colOff>457200</xdr:colOff>
          <xdr:row>30</xdr:row>
          <xdr:rowOff>142875</xdr:rowOff>
        </xdr:to>
        <xdr:sp macro="" textlink="">
          <xdr:nvSpPr>
            <xdr:cNvPr id="6150" name="Picture 1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1695450</xdr:colOff>
      <xdr:row>1</xdr:row>
      <xdr:rowOff>85725</xdr:rowOff>
    </xdr:from>
    <xdr:to>
      <xdr:col>4</xdr:col>
      <xdr:colOff>2495550</xdr:colOff>
      <xdr:row>31</xdr:row>
      <xdr:rowOff>57150</xdr:rowOff>
    </xdr:to>
    <xdr:sp macro="" textlink="">
      <xdr:nvSpPr>
        <xdr:cNvPr id="6151" name="Line 7"/>
        <xdr:cNvSpPr>
          <a:spLocks noChangeShapeType="1"/>
        </xdr:cNvSpPr>
      </xdr:nvSpPr>
      <xdr:spPr bwMode="auto">
        <a:xfrm flipH="1">
          <a:off x="3257550" y="285750"/>
          <a:ext cx="800100" cy="482917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304800</xdr:colOff>
      <xdr:row>47</xdr:row>
      <xdr:rowOff>76200</xdr:rowOff>
    </xdr:from>
    <xdr:to>
      <xdr:col>9</xdr:col>
      <xdr:colOff>171450</xdr:colOff>
      <xdr:row>55</xdr:row>
      <xdr:rowOff>142875</xdr:rowOff>
    </xdr:to>
    <xdr:pic>
      <xdr:nvPicPr>
        <xdr:cNvPr id="61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7743825"/>
          <a:ext cx="2305050" cy="1362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WW,Web/DS-433/tease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b/My%20Documents/WWW.Web/DECS-433-2004/Exercises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booking 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fraud"/>
      <sheetName val="Dirt"/>
      <sheetName val="Complaints"/>
      <sheetName val="Defective parts"/>
      <sheetName val="Breakdowns"/>
      <sheetName val="Coin flips"/>
      <sheetName val="Baseball"/>
    </sheetNames>
    <sheetDataSet>
      <sheetData sheetId="0" refreshError="1"/>
      <sheetData sheetId="1" refreshError="1"/>
      <sheetData sheetId="2">
        <row r="19">
          <cell r="B19">
            <v>0.1</v>
          </cell>
        </row>
        <row r="21">
          <cell r="B21">
            <v>12</v>
          </cell>
        </row>
        <row r="22">
          <cell r="B22">
            <v>2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Relationship Id="rId9" Type="http://schemas.openxmlformats.org/officeDocument/2006/relationships/image" Target="../media/image4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89"/>
  <sheetViews>
    <sheetView showGridLines="0" tabSelected="1" workbookViewId="0">
      <selection activeCell="B1" sqref="B1:H1"/>
    </sheetView>
  </sheetViews>
  <sheetFormatPr defaultRowHeight="12.75" x14ac:dyDescent="0.2"/>
  <cols>
    <col min="1" max="1" width="1.7109375" customWidth="1"/>
    <col min="3" max="3" width="9.42578125" customWidth="1"/>
    <col min="4" max="5" width="13.42578125" customWidth="1"/>
    <col min="10" max="10" width="1.5703125" customWidth="1"/>
  </cols>
  <sheetData>
    <row r="1" spans="2:10" ht="15.75" x14ac:dyDescent="0.25">
      <c r="B1" s="124" t="s">
        <v>283</v>
      </c>
      <c r="C1" s="124"/>
      <c r="D1" s="124"/>
      <c r="E1" s="124"/>
      <c r="F1" s="124"/>
      <c r="G1" s="124"/>
      <c r="H1" s="124"/>
      <c r="I1" s="66"/>
      <c r="J1" s="66"/>
    </row>
    <row r="2" spans="2:10" x14ac:dyDescent="0.2">
      <c r="B2" s="12"/>
    </row>
    <row r="3" spans="2:10" x14ac:dyDescent="0.2">
      <c r="B3" s="55" t="s">
        <v>173</v>
      </c>
    </row>
    <row r="4" spans="2:10" x14ac:dyDescent="0.2">
      <c r="B4" s="55" t="s">
        <v>174</v>
      </c>
    </row>
    <row r="5" spans="2:10" x14ac:dyDescent="0.2">
      <c r="B5" s="55" t="s">
        <v>175</v>
      </c>
    </row>
    <row r="6" spans="2:10" x14ac:dyDescent="0.2">
      <c r="B6" s="55" t="s">
        <v>176</v>
      </c>
    </row>
    <row r="7" spans="2:10" x14ac:dyDescent="0.2">
      <c r="B7" s="55" t="s">
        <v>177</v>
      </c>
    </row>
    <row r="8" spans="2:10" x14ac:dyDescent="0.2">
      <c r="B8" s="55" t="s">
        <v>178</v>
      </c>
    </row>
    <row r="9" spans="2:10" x14ac:dyDescent="0.2">
      <c r="B9" s="55"/>
      <c r="C9" s="55"/>
      <c r="D9" s="55"/>
      <c r="E9" s="55"/>
      <c r="F9" s="55"/>
      <c r="G9" s="55"/>
      <c r="H9" s="55"/>
      <c r="I9" s="55"/>
      <c r="J9" s="55"/>
    </row>
    <row r="10" spans="2:10" x14ac:dyDescent="0.2">
      <c r="B10" s="55" t="s">
        <v>179</v>
      </c>
      <c r="C10" s="55"/>
      <c r="D10" s="55"/>
      <c r="E10" s="55"/>
      <c r="F10" s="55"/>
      <c r="G10" s="55"/>
      <c r="H10" s="55"/>
      <c r="I10" s="55"/>
      <c r="J10" s="55"/>
    </row>
    <row r="11" spans="2:10" x14ac:dyDescent="0.2">
      <c r="B11" s="55" t="s">
        <v>180</v>
      </c>
      <c r="C11" s="55"/>
      <c r="D11" s="55"/>
      <c r="E11" s="55"/>
      <c r="F11" s="55"/>
      <c r="G11" s="55"/>
      <c r="H11" s="55"/>
      <c r="I11" s="55"/>
      <c r="J11" s="55"/>
    </row>
    <row r="12" spans="2:10" x14ac:dyDescent="0.2">
      <c r="B12" s="55" t="s">
        <v>181</v>
      </c>
      <c r="C12" s="55"/>
      <c r="D12" s="55"/>
      <c r="E12" s="55"/>
      <c r="F12" s="55"/>
      <c r="G12" s="55"/>
      <c r="H12" s="55"/>
      <c r="I12" s="55"/>
      <c r="J12" s="55"/>
    </row>
    <row r="14" spans="2:10" x14ac:dyDescent="0.2">
      <c r="C14" s="7" t="s">
        <v>167</v>
      </c>
    </row>
    <row r="15" spans="2:10" x14ac:dyDescent="0.2">
      <c r="C15" s="67" t="s">
        <v>166</v>
      </c>
    </row>
    <row r="16" spans="2:10" x14ac:dyDescent="0.2">
      <c r="C16" s="11" t="s">
        <v>219</v>
      </c>
    </row>
    <row r="17" spans="2:12" x14ac:dyDescent="0.2">
      <c r="B17" s="70"/>
      <c r="C17" s="71"/>
      <c r="D17" s="70"/>
      <c r="E17" s="70"/>
      <c r="F17" s="70"/>
      <c r="G17" s="70"/>
      <c r="H17" s="70"/>
    </row>
    <row r="18" spans="2:12" x14ac:dyDescent="0.2">
      <c r="B18" s="11"/>
    </row>
    <row r="19" spans="2:12" x14ac:dyDescent="0.2">
      <c r="B19" s="56" t="s">
        <v>208</v>
      </c>
    </row>
    <row r="20" spans="2:12" x14ac:dyDescent="0.2">
      <c r="B20" s="11"/>
    </row>
    <row r="21" spans="2:12" ht="13.5" thickBot="1" x14ac:dyDescent="0.25">
      <c r="B21" s="13" t="s">
        <v>192</v>
      </c>
      <c r="C21" s="13" t="s">
        <v>195</v>
      </c>
      <c r="D21" s="13" t="s">
        <v>196</v>
      </c>
      <c r="E21" s="13" t="s">
        <v>193</v>
      </c>
      <c r="F21" s="13" t="s">
        <v>194</v>
      </c>
      <c r="H21" s="13" t="s">
        <v>197</v>
      </c>
    </row>
    <row r="22" spans="2:12" x14ac:dyDescent="0.2">
      <c r="B22" s="85">
        <v>1</v>
      </c>
      <c r="C22" s="79">
        <v>2</v>
      </c>
      <c r="D22" s="80">
        <v>6</v>
      </c>
      <c r="E22" s="13">
        <f ca="1">IF(RAND()&lt;C22/(C22+D22),1,0)</f>
        <v>0</v>
      </c>
      <c r="F22" s="13">
        <f ca="1">IF(AND(C22=2,E22=1),B22,0)</f>
        <v>0</v>
      </c>
      <c r="H22" s="13" t="s">
        <v>198</v>
      </c>
    </row>
    <row r="23" spans="2:12" x14ac:dyDescent="0.2">
      <c r="B23" s="86">
        <v>2</v>
      </c>
      <c r="C23" s="81">
        <f t="shared" ref="C23:C29" ca="1" si="0">IF(E22=1,C22-1,C22)</f>
        <v>2</v>
      </c>
      <c r="D23" s="82">
        <f t="shared" ref="D23:D29" ca="1" si="1">IF(E22=1,D22,D22-1)</f>
        <v>5</v>
      </c>
      <c r="E23" s="13">
        <f t="shared" ref="E23:E28" ca="1" si="2">IF(RAND()&lt;C23/(C23+D23),1,0)</f>
        <v>1</v>
      </c>
      <c r="F23" s="13">
        <f ca="1">IF(AND(C23=2,E23=1),B23,0)</f>
        <v>2</v>
      </c>
      <c r="H23" s="13">
        <f ca="1">MAX(F22:F29)</f>
        <v>2</v>
      </c>
    </row>
    <row r="24" spans="2:12" x14ac:dyDescent="0.2">
      <c r="B24" s="86">
        <v>3</v>
      </c>
      <c r="C24" s="81">
        <f t="shared" ca="1" si="0"/>
        <v>1</v>
      </c>
      <c r="D24" s="82">
        <f t="shared" ca="1" si="1"/>
        <v>5</v>
      </c>
      <c r="E24" s="13">
        <f t="shared" ca="1" si="2"/>
        <v>0</v>
      </c>
      <c r="F24" s="13">
        <f t="shared" ref="F24:F29" ca="1" si="3">IF(AND(C24=2,E24=1),B24,0)</f>
        <v>0</v>
      </c>
      <c r="H24" s="13"/>
    </row>
    <row r="25" spans="2:12" x14ac:dyDescent="0.2">
      <c r="B25" s="86">
        <v>4</v>
      </c>
      <c r="C25" s="81">
        <f t="shared" ca="1" si="0"/>
        <v>1</v>
      </c>
      <c r="D25" s="82">
        <f t="shared" ca="1" si="1"/>
        <v>4</v>
      </c>
      <c r="E25" s="13">
        <f t="shared" ca="1" si="2"/>
        <v>0</v>
      </c>
      <c r="F25" s="13">
        <f t="shared" ca="1" si="3"/>
        <v>0</v>
      </c>
      <c r="H25" s="13"/>
    </row>
    <row r="26" spans="2:12" x14ac:dyDescent="0.2">
      <c r="B26" s="86">
        <v>5</v>
      </c>
      <c r="C26" s="81">
        <f t="shared" ca="1" si="0"/>
        <v>1</v>
      </c>
      <c r="D26" s="82">
        <f t="shared" ca="1" si="1"/>
        <v>3</v>
      </c>
      <c r="E26" s="13">
        <f t="shared" ca="1" si="2"/>
        <v>0</v>
      </c>
      <c r="F26" s="13">
        <f t="shared" ca="1" si="3"/>
        <v>0</v>
      </c>
      <c r="H26" s="13" t="s">
        <v>200</v>
      </c>
    </row>
    <row r="27" spans="2:12" ht="13.5" thickBot="1" x14ac:dyDescent="0.25">
      <c r="B27" s="86">
        <v>6</v>
      </c>
      <c r="C27" s="81">
        <f t="shared" ca="1" si="0"/>
        <v>1</v>
      </c>
      <c r="D27" s="82">
        <f t="shared" ca="1" si="1"/>
        <v>2</v>
      </c>
      <c r="E27" s="13">
        <f t="shared" ca="1" si="2"/>
        <v>0</v>
      </c>
      <c r="F27" s="13">
        <f t="shared" ca="1" si="3"/>
        <v>0</v>
      </c>
      <c r="H27" s="13" t="s">
        <v>199</v>
      </c>
    </row>
    <row r="28" spans="2:12" ht="13.5" thickBot="1" x14ac:dyDescent="0.25">
      <c r="B28" s="86">
        <v>7</v>
      </c>
      <c r="C28" s="81">
        <f t="shared" ca="1" si="0"/>
        <v>1</v>
      </c>
      <c r="D28" s="82">
        <f t="shared" ca="1" si="1"/>
        <v>1</v>
      </c>
      <c r="E28" s="13">
        <f t="shared" ca="1" si="2"/>
        <v>1</v>
      </c>
      <c r="F28" s="13">
        <f t="shared" ca="1" si="3"/>
        <v>0</v>
      </c>
      <c r="H28" s="72">
        <f ca="1">IF(H23=2,1,0)</f>
        <v>1</v>
      </c>
    </row>
    <row r="29" spans="2:12" ht="13.5" thickBot="1" x14ac:dyDescent="0.25">
      <c r="B29" s="87">
        <v>8</v>
      </c>
      <c r="C29" s="83">
        <f t="shared" ca="1" si="0"/>
        <v>0</v>
      </c>
      <c r="D29" s="84">
        <f t="shared" ca="1" si="1"/>
        <v>1</v>
      </c>
      <c r="E29" s="13">
        <f ca="1">IF(RAND()&lt;C29/(C29+D29),1,0)</f>
        <v>0</v>
      </c>
      <c r="F29" s="13">
        <f t="shared" ca="1" si="3"/>
        <v>0</v>
      </c>
    </row>
    <row r="30" spans="2:12" x14ac:dyDescent="0.2">
      <c r="B30" s="11"/>
      <c r="H30" s="73" t="str">
        <f>ADDRESS(ROW($H$28),COLUMN($H$28))</f>
        <v>$H$28</v>
      </c>
      <c r="I30" s="74" t="s">
        <v>201</v>
      </c>
      <c r="J30" s="43"/>
      <c r="K30" s="43"/>
      <c r="L30" s="44"/>
    </row>
    <row r="31" spans="2:12" x14ac:dyDescent="0.2">
      <c r="B31" s="11"/>
      <c r="H31" s="100">
        <v>0.21596000000000001</v>
      </c>
      <c r="I31" s="75" t="s">
        <v>202</v>
      </c>
      <c r="J31" s="46"/>
      <c r="K31" s="46"/>
      <c r="L31" s="47"/>
    </row>
    <row r="32" spans="2:12" x14ac:dyDescent="0.2">
      <c r="B32" s="11"/>
      <c r="H32" s="76">
        <v>0.41149078348524148</v>
      </c>
      <c r="I32" s="75" t="s">
        <v>203</v>
      </c>
      <c r="J32" s="46"/>
      <c r="K32" s="46"/>
      <c r="L32" s="47"/>
    </row>
    <row r="33" spans="2:12" x14ac:dyDescent="0.2">
      <c r="B33" s="11"/>
      <c r="H33" s="76">
        <v>0</v>
      </c>
      <c r="I33" s="75" t="s">
        <v>204</v>
      </c>
      <c r="J33" s="46"/>
      <c r="K33" s="46"/>
      <c r="L33" s="47"/>
    </row>
    <row r="34" spans="2:12" x14ac:dyDescent="0.2">
      <c r="B34" s="11"/>
      <c r="H34" s="76">
        <v>1</v>
      </c>
      <c r="I34" s="75" t="s">
        <v>205</v>
      </c>
      <c r="J34" s="46"/>
      <c r="K34" s="46"/>
      <c r="L34" s="47"/>
    </row>
    <row r="35" spans="2:12" x14ac:dyDescent="0.2">
      <c r="B35" s="11"/>
      <c r="H35" s="77">
        <v>50000</v>
      </c>
      <c r="I35" s="75" t="s">
        <v>206</v>
      </c>
      <c r="J35" s="46"/>
      <c r="K35" s="46"/>
      <c r="L35" s="47"/>
    </row>
    <row r="36" spans="2:12" ht="13.5" thickBot="1" x14ac:dyDescent="0.25">
      <c r="B36" s="11"/>
      <c r="H36" s="78">
        <v>3.6068757468315795E-3</v>
      </c>
      <c r="I36" s="49" t="s">
        <v>207</v>
      </c>
      <c r="J36" s="49"/>
      <c r="K36" s="49"/>
      <c r="L36" s="50"/>
    </row>
    <row r="37" spans="2:12" x14ac:dyDescent="0.2">
      <c r="B37" s="71"/>
      <c r="C37" s="70"/>
      <c r="D37" s="70"/>
      <c r="E37" s="70"/>
      <c r="F37" s="70"/>
    </row>
    <row r="38" spans="2:12" x14ac:dyDescent="0.2">
      <c r="B38" s="11"/>
    </row>
    <row r="39" spans="2:12" x14ac:dyDescent="0.2">
      <c r="B39" s="56" t="s">
        <v>171</v>
      </c>
    </row>
    <row r="41" spans="2:12" ht="13.5" thickBot="1" x14ac:dyDescent="0.25">
      <c r="B41" s="16">
        <v>2</v>
      </c>
      <c r="C41" t="s">
        <v>0</v>
      </c>
    </row>
    <row r="42" spans="2:12" x14ac:dyDescent="0.2">
      <c r="B42" s="16">
        <v>6</v>
      </c>
      <c r="C42" t="s">
        <v>1</v>
      </c>
      <c r="G42" s="36" t="s">
        <v>108</v>
      </c>
      <c r="H42" s="43"/>
      <c r="I42" s="43"/>
      <c r="J42" s="43"/>
      <c r="K42" s="43"/>
      <c r="L42" s="44"/>
    </row>
    <row r="43" spans="2:12" x14ac:dyDescent="0.2">
      <c r="C43" s="65"/>
      <c r="G43" s="38" t="s">
        <v>78</v>
      </c>
      <c r="H43" s="46"/>
      <c r="I43" s="46"/>
      <c r="J43" s="46"/>
      <c r="K43" s="46"/>
      <c r="L43" s="47"/>
    </row>
    <row r="44" spans="2:12" ht="13.5" thickBot="1" x14ac:dyDescent="0.25">
      <c r="C44" s="13" t="s">
        <v>2</v>
      </c>
      <c r="D44" s="122" t="s">
        <v>3</v>
      </c>
      <c r="E44" s="123"/>
      <c r="G44" s="113" t="s">
        <v>291</v>
      </c>
      <c r="H44" s="46"/>
      <c r="I44" s="46"/>
      <c r="J44" s="46"/>
      <c r="K44" s="46"/>
      <c r="L44" s="47"/>
    </row>
    <row r="45" spans="2:12" x14ac:dyDescent="0.2">
      <c r="C45" s="18">
        <v>1</v>
      </c>
      <c r="D45" s="19">
        <f>good_firms/(good_firms+bad_firms)</f>
        <v>0.25</v>
      </c>
      <c r="E45" s="19">
        <f t="shared" ref="E45:E51" si="4">(COMBIN(bad_firms,C45-1)/COMBIN(good_firms+bad_firms,C45-1))*2/(good_firms+bad_firms-(C45-1))</f>
        <v>0.25</v>
      </c>
      <c r="G45" s="38" t="s">
        <v>79</v>
      </c>
      <c r="H45" s="46"/>
      <c r="I45" s="46"/>
      <c r="J45" s="46"/>
      <c r="K45" s="46"/>
      <c r="L45" s="47"/>
    </row>
    <row r="46" spans="2:12" x14ac:dyDescent="0.2">
      <c r="C46" s="20">
        <v>2</v>
      </c>
      <c r="D46" s="101">
        <f>(1-SUM($D$45:D45))*good_firms/(good_firms+bad_firms-(C46-1))</f>
        <v>0.21428571428571427</v>
      </c>
      <c r="E46" s="101">
        <f t="shared" si="4"/>
        <v>0.21428571428571427</v>
      </c>
      <c r="G46" s="38" t="s">
        <v>80</v>
      </c>
      <c r="H46" s="46"/>
      <c r="I46" s="46"/>
      <c r="J46" s="46"/>
      <c r="K46" s="46"/>
      <c r="L46" s="47"/>
    </row>
    <row r="47" spans="2:12" x14ac:dyDescent="0.2">
      <c r="C47" s="20">
        <v>3</v>
      </c>
      <c r="D47" s="21">
        <f>(1-SUM($D$45:D46))*good_firms/(good_firms+bad_firms-(C47-1))</f>
        <v>0.17857142857142858</v>
      </c>
      <c r="E47" s="21">
        <f t="shared" si="4"/>
        <v>0.17857142857142858</v>
      </c>
      <c r="G47" s="38"/>
      <c r="H47" s="46"/>
      <c r="I47" s="46"/>
      <c r="J47" s="46"/>
      <c r="K47" s="46"/>
      <c r="L47" s="47"/>
    </row>
    <row r="48" spans="2:12" x14ac:dyDescent="0.2">
      <c r="C48" s="20">
        <v>4</v>
      </c>
      <c r="D48" s="21">
        <f>(1-SUM($D$45:D47))*good_firms/(good_firms+bad_firms-(C48-1))</f>
        <v>0.14285714285714285</v>
      </c>
      <c r="E48" s="21">
        <f t="shared" si="4"/>
        <v>0.14285714285714285</v>
      </c>
      <c r="G48" s="113" t="s">
        <v>292</v>
      </c>
      <c r="H48" s="46"/>
      <c r="I48" s="46"/>
      <c r="J48" s="46"/>
      <c r="K48" s="46"/>
      <c r="L48" s="47"/>
    </row>
    <row r="49" spans="2:12" x14ac:dyDescent="0.2">
      <c r="C49" s="20">
        <v>5</v>
      </c>
      <c r="D49" s="21">
        <f>(1-SUM($D$45:D48))*good_firms/(good_firms+bad_firms-(C49-1))</f>
        <v>0.1071428571428571</v>
      </c>
      <c r="E49" s="21">
        <f t="shared" si="4"/>
        <v>0.10714285714285714</v>
      </c>
      <c r="G49" s="38" t="s">
        <v>81</v>
      </c>
      <c r="H49" s="46"/>
      <c r="I49" s="46"/>
      <c r="J49" s="46"/>
      <c r="K49" s="46"/>
      <c r="L49" s="47"/>
    </row>
    <row r="50" spans="2:12" x14ac:dyDescent="0.2">
      <c r="C50" s="20">
        <v>6</v>
      </c>
      <c r="D50" s="21">
        <f>(1-SUM($D$45:D49))*good_firms/(good_firms+bad_firms-(C50-1))</f>
        <v>7.1428571428571397E-2</v>
      </c>
      <c r="E50" s="21">
        <f t="shared" si="4"/>
        <v>7.1428571428571425E-2</v>
      </c>
      <c r="G50" s="38"/>
      <c r="H50" s="46"/>
      <c r="I50" s="46"/>
      <c r="J50" s="46"/>
      <c r="K50" s="46"/>
      <c r="L50" s="47"/>
    </row>
    <row r="51" spans="2:12" x14ac:dyDescent="0.2">
      <c r="C51" s="20">
        <v>7</v>
      </c>
      <c r="D51" s="21">
        <f>(1-SUM($D$45:D50))*good_firms/(good_firms+bad_firms-(C51-1))</f>
        <v>3.5714285714285698E-2</v>
      </c>
      <c r="E51" s="21">
        <f t="shared" si="4"/>
        <v>3.5714285714285712E-2</v>
      </c>
      <c r="G51" s="38" t="s">
        <v>82</v>
      </c>
      <c r="H51" s="46"/>
      <c r="I51" s="46"/>
      <c r="J51" s="46"/>
      <c r="K51" s="46"/>
      <c r="L51" s="47"/>
    </row>
    <row r="52" spans="2:12" ht="13.5" thickBot="1" x14ac:dyDescent="0.25">
      <c r="C52" s="22">
        <v>8</v>
      </c>
      <c r="D52" s="23" t="s">
        <v>168</v>
      </c>
      <c r="E52" s="23" t="s">
        <v>168</v>
      </c>
      <c r="G52" s="38" t="s">
        <v>83</v>
      </c>
      <c r="H52" s="46"/>
      <c r="I52" s="46"/>
      <c r="J52" s="46"/>
      <c r="K52" s="46"/>
      <c r="L52" s="47"/>
    </row>
    <row r="53" spans="2:12" ht="13.5" thickBot="1" x14ac:dyDescent="0.25">
      <c r="C53" s="13" t="s">
        <v>4</v>
      </c>
      <c r="D53" s="15">
        <f>SUM(D45:D52)</f>
        <v>1</v>
      </c>
      <c r="E53" s="15">
        <f>SUM(E45:E52)</f>
        <v>1</v>
      </c>
      <c r="G53" s="40" t="s">
        <v>84</v>
      </c>
      <c r="H53" s="49"/>
      <c r="I53" s="49"/>
      <c r="J53" s="49"/>
      <c r="K53" s="49"/>
      <c r="L53" s="50"/>
    </row>
    <row r="55" spans="2:12" x14ac:dyDescent="0.2">
      <c r="B55" t="s">
        <v>169</v>
      </c>
    </row>
    <row r="56" spans="2:12" x14ac:dyDescent="0.2">
      <c r="D56" s="14"/>
      <c r="E56" s="14"/>
    </row>
    <row r="57" spans="2:12" x14ac:dyDescent="0.2">
      <c r="B57" t="s">
        <v>183</v>
      </c>
    </row>
    <row r="58" spans="2:12" x14ac:dyDescent="0.2">
      <c r="B58" s="11" t="s">
        <v>109</v>
      </c>
    </row>
    <row r="59" spans="2:12" x14ac:dyDescent="0.2">
      <c r="B59" s="11" t="s">
        <v>182</v>
      </c>
    </row>
    <row r="60" spans="2:12" x14ac:dyDescent="0.2">
      <c r="B60" s="11"/>
    </row>
    <row r="61" spans="2:12" x14ac:dyDescent="0.2">
      <c r="B61" t="s">
        <v>122</v>
      </c>
    </row>
    <row r="62" spans="2:12" x14ac:dyDescent="0.2">
      <c r="B62" s="11"/>
    </row>
    <row r="63" spans="2:12" x14ac:dyDescent="0.2">
      <c r="B63" s="11" t="s">
        <v>123</v>
      </c>
    </row>
    <row r="64" spans="2:12" x14ac:dyDescent="0.2">
      <c r="B64" s="11"/>
    </row>
    <row r="65" spans="2:2" x14ac:dyDescent="0.2">
      <c r="B65" t="s">
        <v>124</v>
      </c>
    </row>
    <row r="66" spans="2:2" x14ac:dyDescent="0.2">
      <c r="B66" t="s">
        <v>184</v>
      </c>
    </row>
    <row r="68" spans="2:2" x14ac:dyDescent="0.2">
      <c r="B68" s="56" t="s">
        <v>172</v>
      </c>
    </row>
    <row r="70" spans="2:2" x14ac:dyDescent="0.2">
      <c r="B70" t="s">
        <v>170</v>
      </c>
    </row>
    <row r="71" spans="2:2" x14ac:dyDescent="0.2">
      <c r="B71" t="s">
        <v>110</v>
      </c>
    </row>
    <row r="73" spans="2:2" x14ac:dyDescent="0.2">
      <c r="B73" t="s">
        <v>111</v>
      </c>
    </row>
    <row r="74" spans="2:2" x14ac:dyDescent="0.2">
      <c r="B74" s="11" t="s">
        <v>112</v>
      </c>
    </row>
    <row r="75" spans="2:2" x14ac:dyDescent="0.2">
      <c r="B75" s="11" t="s">
        <v>113</v>
      </c>
    </row>
    <row r="77" spans="2:2" x14ac:dyDescent="0.2">
      <c r="B77" s="11" t="s">
        <v>114</v>
      </c>
    </row>
    <row r="78" spans="2:2" x14ac:dyDescent="0.2">
      <c r="B78" s="11" t="s">
        <v>116</v>
      </c>
    </row>
    <row r="79" spans="2:2" x14ac:dyDescent="0.2">
      <c r="B79" s="11" t="s">
        <v>115</v>
      </c>
    </row>
    <row r="80" spans="2:2" x14ac:dyDescent="0.2">
      <c r="B80" s="11" t="s">
        <v>120</v>
      </c>
    </row>
    <row r="81" spans="2:4" x14ac:dyDescent="0.2">
      <c r="B81" s="11"/>
    </row>
    <row r="82" spans="2:4" x14ac:dyDescent="0.2">
      <c r="B82" t="s">
        <v>185</v>
      </c>
    </row>
    <row r="83" spans="2:4" x14ac:dyDescent="0.2">
      <c r="B83" t="s">
        <v>121</v>
      </c>
    </row>
    <row r="84" spans="2:4" ht="13.5" thickBot="1" x14ac:dyDescent="0.25"/>
    <row r="85" spans="2:4" x14ac:dyDescent="0.2">
      <c r="C85" s="62">
        <v>2</v>
      </c>
      <c r="D85" s="64" t="s">
        <v>117</v>
      </c>
    </row>
    <row r="86" spans="2:4" x14ac:dyDescent="0.2">
      <c r="C86" s="63">
        <v>6</v>
      </c>
      <c r="D86" s="64" t="s">
        <v>118</v>
      </c>
    </row>
    <row r="87" spans="2:4" x14ac:dyDescent="0.2">
      <c r="C87" s="63">
        <v>1</v>
      </c>
      <c r="D87" s="64" t="s">
        <v>119</v>
      </c>
    </row>
    <row r="88" spans="2:4" ht="13.5" thickBot="1" x14ac:dyDescent="0.25">
      <c r="C88" s="63">
        <v>2</v>
      </c>
      <c r="D88" s="64" t="s">
        <v>2</v>
      </c>
    </row>
    <row r="89" spans="2:4" ht="13.5" thickBot="1" x14ac:dyDescent="0.25">
      <c r="C89" s="102">
        <f>COMBIN(goods,needed-1)*COMBIN(bads,visits-needed)/COMBIN(goods+bads,visits-1)*(goods-(needed-1))/(goods+bads-(visits-1))</f>
        <v>0.21428571428571427</v>
      </c>
      <c r="D89" s="64" t="s">
        <v>91</v>
      </c>
    </row>
  </sheetData>
  <mergeCells count="2">
    <mergeCell ref="D44:E44"/>
    <mergeCell ref="B1:H1"/>
  </mergeCells>
  <phoneticPr fontId="0" type="noConversion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I42"/>
  <sheetViews>
    <sheetView showGridLines="0" workbookViewId="0">
      <selection activeCell="B1" sqref="B1:I1"/>
    </sheetView>
  </sheetViews>
  <sheetFormatPr defaultRowHeight="12.75" x14ac:dyDescent="0.2"/>
  <cols>
    <col min="1" max="1" width="1.7109375" customWidth="1"/>
    <col min="3" max="3" width="15.42578125" customWidth="1"/>
    <col min="4" max="4" width="6.7109375" customWidth="1"/>
    <col min="9" max="9" width="2.42578125" customWidth="1"/>
  </cols>
  <sheetData>
    <row r="1" spans="2:9" ht="15.75" x14ac:dyDescent="0.25">
      <c r="B1" s="124" t="s">
        <v>288</v>
      </c>
      <c r="C1" s="124"/>
      <c r="D1" s="124"/>
      <c r="E1" s="124"/>
      <c r="F1" s="124"/>
      <c r="G1" s="124"/>
      <c r="H1" s="124"/>
      <c r="I1" s="124"/>
    </row>
    <row r="3" spans="2:9" x14ac:dyDescent="0.2">
      <c r="B3" s="55" t="s">
        <v>125</v>
      </c>
    </row>
    <row r="4" spans="2:9" x14ac:dyDescent="0.2">
      <c r="B4" s="55" t="s">
        <v>126</v>
      </c>
    </row>
    <row r="5" spans="2:9" x14ac:dyDescent="0.2">
      <c r="B5" s="55" t="s">
        <v>127</v>
      </c>
    </row>
    <row r="6" spans="2:9" x14ac:dyDescent="0.2">
      <c r="B6" s="55" t="s">
        <v>128</v>
      </c>
    </row>
    <row r="8" spans="2:9" x14ac:dyDescent="0.2">
      <c r="B8" s="7" t="s">
        <v>186</v>
      </c>
      <c r="C8" s="7"/>
      <c r="D8" s="7"/>
      <c r="E8" s="7"/>
      <c r="F8" s="7"/>
      <c r="G8" s="7"/>
      <c r="H8" s="7"/>
      <c r="I8" s="7"/>
    </row>
    <row r="9" spans="2:9" x14ac:dyDescent="0.2">
      <c r="B9" s="7" t="s">
        <v>187</v>
      </c>
      <c r="C9" s="7"/>
      <c r="D9" s="7"/>
      <c r="E9" s="7"/>
      <c r="F9" s="7"/>
      <c r="G9" s="7"/>
      <c r="H9" s="7"/>
      <c r="I9" s="7"/>
    </row>
    <row r="10" spans="2:9" x14ac:dyDescent="0.2">
      <c r="B10" s="7" t="s">
        <v>188</v>
      </c>
      <c r="C10" s="7"/>
      <c r="D10" s="7"/>
      <c r="E10" s="7"/>
      <c r="F10" s="7"/>
      <c r="G10" s="7"/>
      <c r="H10" s="7"/>
      <c r="I10" s="7"/>
    </row>
    <row r="11" spans="2:9" x14ac:dyDescent="0.2">
      <c r="B11" s="7"/>
      <c r="C11" s="7"/>
      <c r="D11" s="7"/>
      <c r="E11" s="7"/>
      <c r="F11" s="7"/>
      <c r="G11" s="7"/>
      <c r="H11" s="7"/>
      <c r="I11" s="7"/>
    </row>
    <row r="12" spans="2:9" ht="14.25" x14ac:dyDescent="0.2">
      <c r="B12" s="7" t="s">
        <v>189</v>
      </c>
      <c r="C12" s="7"/>
      <c r="D12" s="7"/>
      <c r="E12" s="7"/>
      <c r="F12" s="7"/>
      <c r="G12" s="7"/>
      <c r="H12" s="7"/>
      <c r="I12" s="7"/>
    </row>
    <row r="13" spans="2:9" ht="14.25" x14ac:dyDescent="0.2">
      <c r="B13" s="7" t="s">
        <v>190</v>
      </c>
      <c r="C13" s="7"/>
      <c r="D13" s="7"/>
      <c r="E13" s="7"/>
      <c r="F13" s="7"/>
      <c r="G13" s="7"/>
      <c r="H13" s="7"/>
      <c r="I13" s="7"/>
    </row>
    <row r="14" spans="2:9" x14ac:dyDescent="0.2">
      <c r="B14" s="7" t="s">
        <v>191</v>
      </c>
      <c r="C14" s="7"/>
      <c r="D14" s="7"/>
      <c r="E14" s="7"/>
      <c r="F14" s="7"/>
      <c r="G14" s="7"/>
      <c r="H14" s="7"/>
      <c r="I14" s="7"/>
    </row>
    <row r="15" spans="2:9" x14ac:dyDescent="0.2">
      <c r="B15" s="7"/>
      <c r="C15" s="7"/>
      <c r="D15" s="7"/>
      <c r="E15" s="7"/>
      <c r="F15" s="7"/>
      <c r="G15" s="7"/>
      <c r="H15" s="7"/>
      <c r="I15" s="7"/>
    </row>
    <row r="16" spans="2:9" x14ac:dyDescent="0.2">
      <c r="B16" s="7"/>
      <c r="C16" s="104">
        <f>COMBIN(5,2)*(0.25)^2*(0.75)^3</f>
        <v>0.263671875</v>
      </c>
      <c r="D16" s="105" t="s">
        <v>220</v>
      </c>
      <c r="E16" s="7"/>
      <c r="F16" s="7"/>
      <c r="G16" s="7"/>
      <c r="H16" s="7"/>
      <c r="I16" s="7"/>
    </row>
    <row r="17" spans="2:9" x14ac:dyDescent="0.2">
      <c r="B17" s="68"/>
      <c r="C17" s="69"/>
      <c r="D17" s="68"/>
      <c r="E17" s="68"/>
      <c r="F17" s="68"/>
      <c r="G17" s="68"/>
      <c r="H17" s="68"/>
      <c r="I17" s="68"/>
    </row>
    <row r="19" spans="2:9" x14ac:dyDescent="0.2">
      <c r="B19" s="16">
        <v>5</v>
      </c>
      <c r="C19" t="s">
        <v>5</v>
      </c>
    </row>
    <row r="20" spans="2:9" x14ac:dyDescent="0.2">
      <c r="B20" s="17">
        <v>0.25</v>
      </c>
      <c r="C20" t="s">
        <v>6</v>
      </c>
    </row>
    <row r="22" spans="2:9" ht="13.5" thickBot="1" x14ac:dyDescent="0.25">
      <c r="B22" s="13" t="s">
        <v>2</v>
      </c>
      <c r="C22" t="s">
        <v>7</v>
      </c>
    </row>
    <row r="23" spans="2:9" x14ac:dyDescent="0.2">
      <c r="B23" s="18">
        <v>0</v>
      </c>
      <c r="C23" s="19">
        <f t="shared" ref="C23:C28" si="0">COMBIN(agents,B23)*sick_prob^B23*(1-sick_prob)^(agents-B23)</f>
        <v>0.2373046875</v>
      </c>
    </row>
    <row r="24" spans="2:9" x14ac:dyDescent="0.2">
      <c r="B24" s="20">
        <v>1</v>
      </c>
      <c r="C24" s="21">
        <f t="shared" si="0"/>
        <v>0.3955078125</v>
      </c>
    </row>
    <row r="25" spans="2:9" x14ac:dyDescent="0.2">
      <c r="B25" s="20">
        <v>2</v>
      </c>
      <c r="C25" s="101">
        <f t="shared" si="0"/>
        <v>0.263671875</v>
      </c>
      <c r="D25" s="4"/>
    </row>
    <row r="26" spans="2:9" x14ac:dyDescent="0.2">
      <c r="B26" s="20">
        <v>3</v>
      </c>
      <c r="C26" s="21">
        <f t="shared" si="0"/>
        <v>8.7890625E-2</v>
      </c>
    </row>
    <row r="27" spans="2:9" x14ac:dyDescent="0.2">
      <c r="B27" s="20">
        <v>4</v>
      </c>
      <c r="C27" s="21">
        <f t="shared" si="0"/>
        <v>1.46484375E-2</v>
      </c>
    </row>
    <row r="28" spans="2:9" ht="13.5" thickBot="1" x14ac:dyDescent="0.25">
      <c r="B28" s="22">
        <v>5</v>
      </c>
      <c r="C28" s="23">
        <f t="shared" si="0"/>
        <v>9.765625E-4</v>
      </c>
    </row>
    <row r="29" spans="2:9" x14ac:dyDescent="0.2">
      <c r="B29" s="13" t="s">
        <v>209</v>
      </c>
      <c r="C29" s="15">
        <f>SUM(C23:C28)</f>
        <v>1</v>
      </c>
    </row>
    <row r="30" spans="2:9" x14ac:dyDescent="0.2">
      <c r="B30" s="68"/>
      <c r="C30" s="69"/>
      <c r="D30" s="68"/>
      <c r="E30" s="68"/>
      <c r="F30" s="68"/>
      <c r="G30" s="68"/>
      <c r="H30" s="68"/>
      <c r="I30" s="68"/>
    </row>
    <row r="32" spans="2:9" x14ac:dyDescent="0.2">
      <c r="B32" s="56" t="s">
        <v>208</v>
      </c>
    </row>
    <row r="34" spans="2:8" ht="13.5" thickBot="1" x14ac:dyDescent="0.25">
      <c r="B34" s="13" t="s">
        <v>215</v>
      </c>
    </row>
    <row r="35" spans="2:8" x14ac:dyDescent="0.2">
      <c r="B35" s="89">
        <f ca="1">IF(RAND()&lt;sick_prob,1,0)</f>
        <v>0</v>
      </c>
      <c r="C35" t="s">
        <v>210</v>
      </c>
      <c r="E35" s="73" t="str">
        <f>ADDRESS(ROW($B$42),COLUMN($B$42))</f>
        <v>$B$42</v>
      </c>
      <c r="F35" s="74" t="s">
        <v>201</v>
      </c>
      <c r="G35" s="43"/>
      <c r="H35" s="44"/>
    </row>
    <row r="36" spans="2:8" x14ac:dyDescent="0.2">
      <c r="B36" s="90">
        <f ca="1">IF(RAND()&lt;sick_prob,1,0)</f>
        <v>0</v>
      </c>
      <c r="C36" t="s">
        <v>211</v>
      </c>
      <c r="E36" s="100">
        <v>0.26429999999999998</v>
      </c>
      <c r="F36" s="75" t="s">
        <v>202</v>
      </c>
      <c r="G36" s="46"/>
      <c r="H36" s="47"/>
    </row>
    <row r="37" spans="2:8" x14ac:dyDescent="0.2">
      <c r="B37" s="90">
        <f ca="1">IF(RAND()&lt;sick_prob,1,0)</f>
        <v>0</v>
      </c>
      <c r="C37" t="s">
        <v>212</v>
      </c>
      <c r="E37" s="103">
        <v>0.44096416973262098</v>
      </c>
      <c r="F37" s="75" t="s">
        <v>203</v>
      </c>
      <c r="G37" s="46"/>
      <c r="H37" s="47"/>
    </row>
    <row r="38" spans="2:8" x14ac:dyDescent="0.2">
      <c r="B38" s="90">
        <f ca="1">IF(RAND()&lt;sick_prob,1,0)</f>
        <v>0</v>
      </c>
      <c r="C38" t="s">
        <v>213</v>
      </c>
      <c r="E38" s="76">
        <v>0</v>
      </c>
      <c r="F38" s="75" t="s">
        <v>204</v>
      </c>
      <c r="G38" s="46"/>
      <c r="H38" s="47"/>
    </row>
    <row r="39" spans="2:8" ht="13.5" thickBot="1" x14ac:dyDescent="0.25">
      <c r="B39" s="91">
        <f ca="1">IF(RAND()&lt;sick_prob,1,0)</f>
        <v>0</v>
      </c>
      <c r="C39" t="s">
        <v>214</v>
      </c>
      <c r="E39" s="76">
        <v>1</v>
      </c>
      <c r="F39" s="75" t="s">
        <v>205</v>
      </c>
      <c r="G39" s="46"/>
      <c r="H39" s="47"/>
    </row>
    <row r="40" spans="2:8" x14ac:dyDescent="0.2">
      <c r="B40" s="13">
        <f ca="1">SUM(B35:B39)</f>
        <v>0</v>
      </c>
      <c r="C40" t="s">
        <v>4</v>
      </c>
      <c r="E40" s="77">
        <v>50000</v>
      </c>
      <c r="F40" s="75" t="s">
        <v>206</v>
      </c>
      <c r="G40" s="46"/>
      <c r="H40" s="47"/>
    </row>
    <row r="41" spans="2:8" ht="13.5" thickBot="1" x14ac:dyDescent="0.25">
      <c r="E41" s="78">
        <v>3.8652213679224714E-3</v>
      </c>
      <c r="F41" s="49" t="s">
        <v>207</v>
      </c>
      <c r="G41" s="49"/>
      <c r="H41" s="50"/>
    </row>
    <row r="42" spans="2:8" ht="13.5" thickBot="1" x14ac:dyDescent="0.25">
      <c r="B42" s="88">
        <f ca="1">IF(B40=2,1,0)</f>
        <v>0</v>
      </c>
      <c r="C42" t="s">
        <v>221</v>
      </c>
    </row>
  </sheetData>
  <mergeCells count="1">
    <mergeCell ref="B1:I1"/>
  </mergeCells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L27"/>
  <sheetViews>
    <sheetView showGridLines="0" workbookViewId="0">
      <selection activeCell="B1" sqref="B1:I1"/>
    </sheetView>
  </sheetViews>
  <sheetFormatPr defaultRowHeight="12.75" x14ac:dyDescent="0.2"/>
  <cols>
    <col min="1" max="1" width="1.7109375" customWidth="1"/>
  </cols>
  <sheetData>
    <row r="1" spans="2:9" ht="15.75" x14ac:dyDescent="0.25">
      <c r="B1" s="124" t="s">
        <v>287</v>
      </c>
      <c r="C1" s="124"/>
      <c r="D1" s="124"/>
      <c r="E1" s="124"/>
      <c r="F1" s="124"/>
      <c r="G1" s="124"/>
      <c r="H1" s="124"/>
      <c r="I1" s="124"/>
    </row>
    <row r="2" spans="2:9" x14ac:dyDescent="0.2">
      <c r="B2" s="14"/>
      <c r="C2" s="5"/>
      <c r="D2" s="5"/>
      <c r="E2" s="5"/>
      <c r="F2" s="30"/>
    </row>
    <row r="3" spans="2:9" x14ac:dyDescent="0.2">
      <c r="B3" s="57" t="s">
        <v>132</v>
      </c>
      <c r="C3" s="5"/>
      <c r="D3" s="5"/>
      <c r="E3" s="5"/>
      <c r="F3" s="30"/>
    </row>
    <row r="4" spans="2:9" x14ac:dyDescent="0.2">
      <c r="B4" s="57" t="s">
        <v>131</v>
      </c>
      <c r="C4" s="5"/>
      <c r="D4" s="5"/>
      <c r="E4" s="5"/>
      <c r="F4" s="30"/>
    </row>
    <row r="5" spans="2:9" x14ac:dyDescent="0.2">
      <c r="B5" s="57" t="s">
        <v>129</v>
      </c>
      <c r="C5" s="5"/>
      <c r="D5" s="5"/>
      <c r="E5" s="5"/>
      <c r="F5" s="30"/>
    </row>
    <row r="6" spans="2:9" x14ac:dyDescent="0.2">
      <c r="B6" s="57" t="s">
        <v>130</v>
      </c>
      <c r="C6" s="5"/>
      <c r="D6" s="5"/>
      <c r="E6" s="5"/>
      <c r="F6" s="30"/>
    </row>
    <row r="7" spans="2:9" x14ac:dyDescent="0.2">
      <c r="B7" s="57" t="s">
        <v>85</v>
      </c>
      <c r="C7" s="5"/>
      <c r="D7" s="5"/>
      <c r="E7" s="5"/>
      <c r="F7" s="30"/>
    </row>
    <row r="9" spans="2:9" x14ac:dyDescent="0.2">
      <c r="B9" s="17">
        <v>0.2</v>
      </c>
      <c r="C9" t="s">
        <v>8</v>
      </c>
    </row>
    <row r="10" spans="2:9" x14ac:dyDescent="0.2">
      <c r="B10" s="15">
        <f>1-B9</f>
        <v>0.8</v>
      </c>
      <c r="C10" t="s">
        <v>9</v>
      </c>
    </row>
    <row r="11" spans="2:9" x14ac:dyDescent="0.2">
      <c r="B11" s="15"/>
    </row>
    <row r="12" spans="2:9" x14ac:dyDescent="0.2">
      <c r="B12" s="17">
        <v>0.9</v>
      </c>
      <c r="C12" t="s">
        <v>10</v>
      </c>
    </row>
    <row r="13" spans="2:9" x14ac:dyDescent="0.2">
      <c r="B13" s="17">
        <v>0.3</v>
      </c>
      <c r="C13" t="s">
        <v>11</v>
      </c>
    </row>
    <row r="14" spans="2:9" x14ac:dyDescent="0.2">
      <c r="B14" s="15"/>
    </row>
    <row r="15" spans="2:9" x14ac:dyDescent="0.2">
      <c r="B15" s="94">
        <f>+B9*B12</f>
        <v>0.18000000000000002</v>
      </c>
      <c r="C15" t="s">
        <v>12</v>
      </c>
    </row>
    <row r="16" spans="2:9" x14ac:dyDescent="0.2">
      <c r="B16" s="15">
        <f>(1-B9)*B13</f>
        <v>0.24</v>
      </c>
      <c r="C16" t="s">
        <v>13</v>
      </c>
    </row>
    <row r="17" spans="2:12" x14ac:dyDescent="0.2">
      <c r="B17" s="15"/>
    </row>
    <row r="18" spans="2:12" x14ac:dyDescent="0.2">
      <c r="B18" s="92">
        <f>B15+B16</f>
        <v>0.42000000000000004</v>
      </c>
      <c r="C18" t="s">
        <v>216</v>
      </c>
    </row>
    <row r="19" spans="2:12" ht="13.5" thickBot="1" x14ac:dyDescent="0.25">
      <c r="B19" s="15"/>
    </row>
    <row r="20" spans="2:12" ht="13.5" thickBot="1" x14ac:dyDescent="0.25">
      <c r="B20" s="93">
        <f>B15/B18</f>
        <v>0.4285714285714286</v>
      </c>
      <c r="C20" t="s">
        <v>14</v>
      </c>
    </row>
    <row r="21" spans="2:12" x14ac:dyDescent="0.2">
      <c r="B21" s="3"/>
    </row>
    <row r="22" spans="2:12" x14ac:dyDescent="0.2">
      <c r="G22" s="125" t="s">
        <v>133</v>
      </c>
      <c r="H22" s="125"/>
      <c r="I22" s="125"/>
      <c r="J22" s="125"/>
      <c r="K22" s="125"/>
      <c r="L22" s="125"/>
    </row>
    <row r="23" spans="2:12" x14ac:dyDescent="0.2">
      <c r="G23" s="125"/>
      <c r="H23" s="125"/>
      <c r="I23" s="125"/>
      <c r="J23" s="125"/>
      <c r="K23" s="125"/>
      <c r="L23" s="125"/>
    </row>
    <row r="26" spans="2:12" x14ac:dyDescent="0.2">
      <c r="G26" s="126" t="s">
        <v>134</v>
      </c>
      <c r="H26" s="126"/>
      <c r="I26" s="126"/>
      <c r="J26" s="126"/>
      <c r="K26" s="126"/>
      <c r="L26" s="126"/>
    </row>
    <row r="27" spans="2:12" x14ac:dyDescent="0.2">
      <c r="G27" s="126"/>
      <c r="H27" s="126"/>
      <c r="I27" s="126"/>
      <c r="J27" s="126"/>
      <c r="K27" s="126"/>
      <c r="L27" s="126"/>
    </row>
  </sheetData>
  <mergeCells count="3">
    <mergeCell ref="B1:I1"/>
    <mergeCell ref="G22:L23"/>
    <mergeCell ref="G26:L27"/>
  </mergeCells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Pacestar.Diagram" shapeId="1025" r:id="rId4">
          <objectPr defaultSize="0" autoLine="0" autoPict="0" r:id="rId5">
            <anchor moveWithCells="1">
              <from>
                <xdr:col>1</xdr:col>
                <xdr:colOff>152400</xdr:colOff>
                <xdr:row>21</xdr:row>
                <xdr:rowOff>66675</xdr:rowOff>
              </from>
              <to>
                <xdr:col>5</xdr:col>
                <xdr:colOff>400050</xdr:colOff>
                <xdr:row>35</xdr:row>
                <xdr:rowOff>19050</xdr:rowOff>
              </to>
            </anchor>
          </objectPr>
        </oleObject>
      </mc:Choice>
      <mc:Fallback>
        <oleObject progId="Pacestar.Diagram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J68"/>
  <sheetViews>
    <sheetView showGridLines="0" workbookViewId="0">
      <selection activeCell="B1" sqref="B1:I1"/>
    </sheetView>
  </sheetViews>
  <sheetFormatPr defaultRowHeight="12.75" x14ac:dyDescent="0.2"/>
  <cols>
    <col min="1" max="1" width="1.7109375" customWidth="1"/>
    <col min="2" max="2" width="9.7109375" customWidth="1"/>
  </cols>
  <sheetData>
    <row r="1" spans="2:9" ht="15.75" x14ac:dyDescent="0.25">
      <c r="B1" s="124" t="s">
        <v>251</v>
      </c>
      <c r="C1" s="124"/>
      <c r="D1" s="124"/>
      <c r="E1" s="124"/>
      <c r="F1" s="124"/>
      <c r="G1" s="124"/>
      <c r="H1" s="124"/>
      <c r="I1" s="124"/>
    </row>
    <row r="3" spans="2:9" x14ac:dyDescent="0.2">
      <c r="B3" s="55" t="s">
        <v>152</v>
      </c>
    </row>
    <row r="4" spans="2:9" x14ac:dyDescent="0.2">
      <c r="B4" s="55" t="s">
        <v>153</v>
      </c>
    </row>
    <row r="5" spans="2:9" x14ac:dyDescent="0.2">
      <c r="B5" s="55" t="s">
        <v>154</v>
      </c>
    </row>
    <row r="6" spans="2:9" x14ac:dyDescent="0.2">
      <c r="B6" s="55" t="s">
        <v>155</v>
      </c>
    </row>
    <row r="7" spans="2:9" x14ac:dyDescent="0.2">
      <c r="B7" s="55" t="s">
        <v>86</v>
      </c>
    </row>
    <row r="9" spans="2:9" x14ac:dyDescent="0.2">
      <c r="B9" s="6">
        <v>8</v>
      </c>
      <c r="C9" s="7" t="s">
        <v>15</v>
      </c>
    </row>
    <row r="10" spans="2:9" x14ac:dyDescent="0.2">
      <c r="B10" s="6">
        <v>4</v>
      </c>
      <c r="C10" s="7" t="s">
        <v>16</v>
      </c>
    </row>
    <row r="11" spans="2:9" x14ac:dyDescent="0.2">
      <c r="B11" s="6">
        <v>2</v>
      </c>
      <c r="C11" s="7" t="s">
        <v>17</v>
      </c>
      <c r="I11" s="11"/>
    </row>
    <row r="12" spans="2:9" x14ac:dyDescent="0.2">
      <c r="C12" s="7"/>
      <c r="I12" s="11"/>
    </row>
    <row r="13" spans="2:9" x14ac:dyDescent="0.2">
      <c r="B13" s="8">
        <f>COMBIN(deck,hand)</f>
        <v>28</v>
      </c>
      <c r="C13" s="7" t="s">
        <v>18</v>
      </c>
      <c r="I13" s="11"/>
    </row>
    <row r="14" spans="2:9" x14ac:dyDescent="0.2">
      <c r="B14" s="8">
        <f>COMBIN(deck-aces,hand)</f>
        <v>6</v>
      </c>
      <c r="C14" s="7" t="s">
        <v>19</v>
      </c>
    </row>
    <row r="15" spans="2:9" x14ac:dyDescent="0.2">
      <c r="B15" s="8">
        <f>B13-B14</f>
        <v>22</v>
      </c>
      <c r="C15" s="7" t="s">
        <v>20</v>
      </c>
    </row>
    <row r="16" spans="2:9" x14ac:dyDescent="0.2">
      <c r="B16" s="8">
        <f>COMBIN(aces,1)*COMBIN(deck-aces,hand-1)</f>
        <v>16</v>
      </c>
      <c r="C16" s="7" t="s">
        <v>21</v>
      </c>
    </row>
    <row r="17" spans="2:8" x14ac:dyDescent="0.2">
      <c r="B17" s="8">
        <f>B15-B16</f>
        <v>6</v>
      </c>
      <c r="C17" s="9" t="s">
        <v>22</v>
      </c>
    </row>
    <row r="18" spans="2:8" x14ac:dyDescent="0.2">
      <c r="C18" s="9"/>
    </row>
    <row r="19" spans="2:8" x14ac:dyDescent="0.2">
      <c r="B19" s="10">
        <f>B17/B15</f>
        <v>0.27272727272727271</v>
      </c>
      <c r="C19" s="9" t="s">
        <v>23</v>
      </c>
    </row>
    <row r="20" spans="2:8" x14ac:dyDescent="0.2">
      <c r="C20" s="7"/>
    </row>
    <row r="21" spans="2:8" x14ac:dyDescent="0.2">
      <c r="B21" s="8">
        <f>COMBIN(deck-1,hand-1)</f>
        <v>7</v>
      </c>
      <c r="C21" s="9" t="s">
        <v>24</v>
      </c>
    </row>
    <row r="22" spans="2:8" x14ac:dyDescent="0.2">
      <c r="B22" s="8">
        <f>COMBIN(deck-aces,hand-1)</f>
        <v>4</v>
      </c>
      <c r="C22" s="9" t="s">
        <v>25</v>
      </c>
    </row>
    <row r="23" spans="2:8" x14ac:dyDescent="0.2">
      <c r="B23" s="8">
        <f>B21-B22</f>
        <v>3</v>
      </c>
      <c r="C23" s="9" t="s">
        <v>26</v>
      </c>
    </row>
    <row r="24" spans="2:8" x14ac:dyDescent="0.2">
      <c r="C24" s="7"/>
    </row>
    <row r="25" spans="2:8" x14ac:dyDescent="0.2">
      <c r="B25" s="10">
        <f>B23/B21</f>
        <v>0.42857142857142855</v>
      </c>
      <c r="C25" s="9" t="s">
        <v>27</v>
      </c>
    </row>
    <row r="26" spans="2:8" x14ac:dyDescent="0.2">
      <c r="B26" s="70"/>
      <c r="C26" s="70"/>
      <c r="D26" s="70"/>
      <c r="E26" s="70"/>
      <c r="F26" s="70"/>
      <c r="G26" s="70"/>
      <c r="H26" s="70"/>
    </row>
    <row r="28" spans="2:8" x14ac:dyDescent="0.2">
      <c r="B28" t="s">
        <v>253</v>
      </c>
    </row>
    <row r="29" spans="2:8" x14ac:dyDescent="0.2">
      <c r="B29" t="s">
        <v>281</v>
      </c>
    </row>
    <row r="30" spans="2:8" x14ac:dyDescent="0.2">
      <c r="B30" t="s">
        <v>282</v>
      </c>
    </row>
    <row r="32" spans="2:8" x14ac:dyDescent="0.2">
      <c r="B32" t="s">
        <v>254</v>
      </c>
    </row>
    <row r="33" spans="2:8" x14ac:dyDescent="0.2">
      <c r="B33" t="s">
        <v>255</v>
      </c>
    </row>
    <row r="35" spans="2:8" x14ac:dyDescent="0.2">
      <c r="B35" t="s">
        <v>252</v>
      </c>
    </row>
    <row r="37" spans="2:8" x14ac:dyDescent="0.2">
      <c r="B37" t="s">
        <v>256</v>
      </c>
    </row>
    <row r="38" spans="2:8" x14ac:dyDescent="0.2">
      <c r="B38" t="s">
        <v>260</v>
      </c>
    </row>
    <row r="39" spans="2:8" x14ac:dyDescent="0.2">
      <c r="B39" t="s">
        <v>266</v>
      </c>
    </row>
    <row r="40" spans="2:8" x14ac:dyDescent="0.2">
      <c r="B40" t="s">
        <v>257</v>
      </c>
    </row>
    <row r="41" spans="2:8" x14ac:dyDescent="0.2">
      <c r="B41" t="s">
        <v>258</v>
      </c>
    </row>
    <row r="43" spans="2:8" x14ac:dyDescent="0.2">
      <c r="B43" t="s">
        <v>259</v>
      </c>
    </row>
    <row r="44" spans="2:8" x14ac:dyDescent="0.2">
      <c r="B44" t="s">
        <v>261</v>
      </c>
    </row>
    <row r="45" spans="2:8" x14ac:dyDescent="0.2">
      <c r="B45" t="s">
        <v>267</v>
      </c>
    </row>
    <row r="46" spans="2:8" x14ac:dyDescent="0.2">
      <c r="B46" t="s">
        <v>268</v>
      </c>
    </row>
    <row r="47" spans="2:8" x14ac:dyDescent="0.2">
      <c r="B47" s="111"/>
      <c r="C47" s="111"/>
      <c r="D47" s="111"/>
      <c r="E47" s="111"/>
      <c r="F47" s="111"/>
      <c r="G47" s="111"/>
      <c r="H47" s="111"/>
    </row>
    <row r="49" spans="2:10" x14ac:dyDescent="0.2">
      <c r="B49" t="s">
        <v>262</v>
      </c>
      <c r="I49" s="6">
        <v>200</v>
      </c>
      <c r="J49" s="7" t="s">
        <v>15</v>
      </c>
    </row>
    <row r="50" spans="2:10" x14ac:dyDescent="0.2">
      <c r="B50" t="s">
        <v>263</v>
      </c>
      <c r="I50" s="6">
        <v>100</v>
      </c>
      <c r="J50" s="7" t="s">
        <v>16</v>
      </c>
    </row>
    <row r="51" spans="2:10" x14ac:dyDescent="0.2">
      <c r="B51" t="s">
        <v>264</v>
      </c>
      <c r="I51" s="6">
        <v>2</v>
      </c>
      <c r="J51" s="7" t="s">
        <v>17</v>
      </c>
    </row>
    <row r="52" spans="2:10" x14ac:dyDescent="0.2">
      <c r="J52" s="7"/>
    </row>
    <row r="53" spans="2:10" x14ac:dyDescent="0.2">
      <c r="B53" t="s">
        <v>265</v>
      </c>
      <c r="I53" s="8">
        <f>COMBIN(deck2,hand2)</f>
        <v>19900</v>
      </c>
      <c r="J53" s="7" t="s">
        <v>18</v>
      </c>
    </row>
    <row r="54" spans="2:10" x14ac:dyDescent="0.2">
      <c r="B54" t="s">
        <v>269</v>
      </c>
      <c r="I54" s="8">
        <f>COMBIN(deck2-aces2,hand2)</f>
        <v>4950</v>
      </c>
      <c r="J54" s="7" t="s">
        <v>19</v>
      </c>
    </row>
    <row r="55" spans="2:10" x14ac:dyDescent="0.2">
      <c r="B55" t="s">
        <v>270</v>
      </c>
      <c r="I55" s="8">
        <f>I53-I54</f>
        <v>14950</v>
      </c>
      <c r="J55" s="7" t="s">
        <v>20</v>
      </c>
    </row>
    <row r="56" spans="2:10" x14ac:dyDescent="0.2">
      <c r="B56" t="s">
        <v>271</v>
      </c>
      <c r="I56" s="8">
        <f>COMBIN(aces2,1)*COMBIN(deck2-aces2,hand2-1)</f>
        <v>10000</v>
      </c>
      <c r="J56" s="7" t="s">
        <v>21</v>
      </c>
    </row>
    <row r="57" spans="2:10" x14ac:dyDescent="0.2">
      <c r="I57" s="8">
        <f>I55-I56</f>
        <v>4950</v>
      </c>
      <c r="J57" s="9" t="s">
        <v>22</v>
      </c>
    </row>
    <row r="58" spans="2:10" x14ac:dyDescent="0.2">
      <c r="B58" t="s">
        <v>275</v>
      </c>
      <c r="J58" s="9"/>
    </row>
    <row r="59" spans="2:10" x14ac:dyDescent="0.2">
      <c r="B59" t="s">
        <v>276</v>
      </c>
      <c r="I59" s="10">
        <f>I57/I55</f>
        <v>0.33110367892976589</v>
      </c>
      <c r="J59" s="9" t="s">
        <v>23</v>
      </c>
    </row>
    <row r="60" spans="2:10" x14ac:dyDescent="0.2">
      <c r="J60" s="7"/>
    </row>
    <row r="61" spans="2:10" x14ac:dyDescent="0.2">
      <c r="B61" t="s">
        <v>280</v>
      </c>
      <c r="I61" s="8">
        <f>COMBIN(deck2-1,hand2-1)</f>
        <v>199</v>
      </c>
      <c r="J61" s="9" t="s">
        <v>24</v>
      </c>
    </row>
    <row r="62" spans="2:10" x14ac:dyDescent="0.2">
      <c r="B62" t="s">
        <v>278</v>
      </c>
      <c r="I62" s="8">
        <f>COMBIN(deck2-aces2,hand2-1)</f>
        <v>100</v>
      </c>
      <c r="J62" s="9" t="s">
        <v>25</v>
      </c>
    </row>
    <row r="63" spans="2:10" x14ac:dyDescent="0.2">
      <c r="B63" t="s">
        <v>279</v>
      </c>
      <c r="I63" s="8">
        <f>I61-I62</f>
        <v>99</v>
      </c>
      <c r="J63" s="9" t="s">
        <v>26</v>
      </c>
    </row>
    <row r="64" spans="2:10" x14ac:dyDescent="0.2">
      <c r="J64" s="7"/>
    </row>
    <row r="65" spans="2:10" x14ac:dyDescent="0.2">
      <c r="B65" t="s">
        <v>272</v>
      </c>
      <c r="I65" s="10">
        <f>I63/I61</f>
        <v>0.49748743718592964</v>
      </c>
      <c r="J65" s="9" t="s">
        <v>27</v>
      </c>
    </row>
    <row r="66" spans="2:10" x14ac:dyDescent="0.2">
      <c r="B66" t="s">
        <v>277</v>
      </c>
    </row>
    <row r="67" spans="2:10" x14ac:dyDescent="0.2">
      <c r="B67" t="s">
        <v>273</v>
      </c>
    </row>
    <row r="68" spans="2:10" x14ac:dyDescent="0.2">
      <c r="B68" t="s">
        <v>274</v>
      </c>
    </row>
  </sheetData>
  <mergeCells count="1">
    <mergeCell ref="B1:I1"/>
  </mergeCells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  <ignoredErrors>
    <ignoredError sqref="B16 I5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I22"/>
  <sheetViews>
    <sheetView showGridLines="0" workbookViewId="0">
      <selection activeCell="B1" sqref="B1:I1"/>
    </sheetView>
  </sheetViews>
  <sheetFormatPr defaultRowHeight="12.75" x14ac:dyDescent="0.2"/>
  <cols>
    <col min="1" max="1" width="1.7109375" customWidth="1"/>
  </cols>
  <sheetData>
    <row r="1" spans="2:9" ht="15.75" x14ac:dyDescent="0.25">
      <c r="B1" s="124" t="s">
        <v>286</v>
      </c>
      <c r="C1" s="124"/>
      <c r="D1" s="124"/>
      <c r="E1" s="124"/>
      <c r="F1" s="124"/>
      <c r="G1" s="124"/>
      <c r="H1" s="124"/>
      <c r="I1" s="124"/>
    </row>
    <row r="3" spans="2:9" x14ac:dyDescent="0.2">
      <c r="B3" s="7" t="s">
        <v>147</v>
      </c>
    </row>
    <row r="4" spans="2:9" x14ac:dyDescent="0.2">
      <c r="B4" s="7" t="s">
        <v>247</v>
      </c>
    </row>
    <row r="5" spans="2:9" x14ac:dyDescent="0.2">
      <c r="B5" s="7" t="s">
        <v>248</v>
      </c>
    </row>
    <row r="6" spans="2:9" x14ac:dyDescent="0.2">
      <c r="B6" s="7" t="s">
        <v>249</v>
      </c>
    </row>
    <row r="7" spans="2:9" x14ac:dyDescent="0.2">
      <c r="B7" s="7" t="s">
        <v>250</v>
      </c>
    </row>
    <row r="8" spans="2:9" x14ac:dyDescent="0.2">
      <c r="B8" s="7"/>
    </row>
    <row r="9" spans="2:9" x14ac:dyDescent="0.2">
      <c r="B9" s="7" t="s">
        <v>148</v>
      </c>
    </row>
    <row r="10" spans="2:9" x14ac:dyDescent="0.2">
      <c r="B10" s="7" t="s">
        <v>149</v>
      </c>
    </row>
    <row r="11" spans="2:9" x14ac:dyDescent="0.2">
      <c r="B11" s="7"/>
    </row>
    <row r="12" spans="2:9" x14ac:dyDescent="0.2">
      <c r="B12" s="7" t="s">
        <v>150</v>
      </c>
    </row>
    <row r="13" spans="2:9" x14ac:dyDescent="0.2">
      <c r="B13" s="7" t="s">
        <v>151</v>
      </c>
    </row>
    <row r="15" spans="2:9" x14ac:dyDescent="0.2">
      <c r="B15" s="25">
        <v>0.2</v>
      </c>
      <c r="C15" t="s">
        <v>28</v>
      </c>
      <c r="E15" t="s">
        <v>242</v>
      </c>
    </row>
    <row r="16" spans="2:9" x14ac:dyDescent="0.2">
      <c r="B16" s="25">
        <v>0.8</v>
      </c>
      <c r="C16" t="s">
        <v>29</v>
      </c>
      <c r="E16" t="s">
        <v>243</v>
      </c>
    </row>
    <row r="17" spans="2:6" x14ac:dyDescent="0.2">
      <c r="B17" s="25">
        <v>0.25</v>
      </c>
      <c r="C17" t="s">
        <v>30</v>
      </c>
      <c r="E17" t="s">
        <v>87</v>
      </c>
    </row>
    <row r="18" spans="2:6" x14ac:dyDescent="0.2">
      <c r="B18" s="13"/>
    </row>
    <row r="19" spans="2:6" ht="13.5" thickBot="1" x14ac:dyDescent="0.25">
      <c r="B19" s="13"/>
      <c r="C19" s="13" t="s">
        <v>30</v>
      </c>
      <c r="D19" s="13" t="s">
        <v>31</v>
      </c>
      <c r="E19" s="13"/>
    </row>
    <row r="20" spans="2:6" x14ac:dyDescent="0.2">
      <c r="B20" s="13" t="s">
        <v>29</v>
      </c>
      <c r="C20" s="109">
        <f>awarebought</f>
        <v>0.2</v>
      </c>
      <c r="D20" s="26">
        <f>E20-C20</f>
        <v>0.60000000000000009</v>
      </c>
      <c r="E20" s="110">
        <f>aware</f>
        <v>0.8</v>
      </c>
      <c r="F20" t="s">
        <v>244</v>
      </c>
    </row>
    <row r="21" spans="2:6" ht="13.5" thickBot="1" x14ac:dyDescent="0.25">
      <c r="B21" s="13" t="s">
        <v>32</v>
      </c>
      <c r="C21" s="28">
        <f>C22-C20</f>
        <v>4.9999999999999989E-2</v>
      </c>
      <c r="D21" s="29">
        <f>E21-C21</f>
        <v>0.14999999999999997</v>
      </c>
      <c r="E21" s="27">
        <f>E22-E20</f>
        <v>0.19999999999999996</v>
      </c>
      <c r="F21" t="s">
        <v>245</v>
      </c>
    </row>
    <row r="22" spans="2:6" x14ac:dyDescent="0.2">
      <c r="C22" s="110">
        <f>bought</f>
        <v>0.25</v>
      </c>
      <c r="D22" s="27">
        <f>E22-C22</f>
        <v>0.75</v>
      </c>
      <c r="E22" s="27">
        <v>1</v>
      </c>
      <c r="F22" t="s">
        <v>246</v>
      </c>
    </row>
  </sheetData>
  <mergeCells count="1">
    <mergeCell ref="B1:I1"/>
  </mergeCells>
  <phoneticPr fontId="0" type="noConversion"/>
  <pageMargins left="0.75" right="0.75" top="1" bottom="1" header="0.5" footer="0.5"/>
  <headerFooter alignWithMargins="0">
    <oddHeader>&amp;A</oddHeader>
    <oddFooter>Page &amp;P</oddFooter>
  </headerFooter>
  <ignoredErrors>
    <ignoredError sqref="D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Q56"/>
  <sheetViews>
    <sheetView showGridLines="0" workbookViewId="0">
      <selection activeCell="B1" sqref="B1:I1"/>
    </sheetView>
  </sheetViews>
  <sheetFormatPr defaultRowHeight="12.75" x14ac:dyDescent="0.2"/>
  <cols>
    <col min="1" max="1" width="3.140625" bestFit="1" customWidth="1"/>
    <col min="2" max="2" width="8.28515625" customWidth="1"/>
  </cols>
  <sheetData>
    <row r="1" spans="1:17" ht="15.75" x14ac:dyDescent="0.25">
      <c r="B1" s="124" t="s">
        <v>285</v>
      </c>
      <c r="C1" s="124"/>
      <c r="D1" s="124"/>
      <c r="E1" s="124"/>
      <c r="F1" s="124"/>
      <c r="G1" s="124"/>
      <c r="H1" s="124"/>
      <c r="I1" s="124"/>
    </row>
    <row r="3" spans="1:17" x14ac:dyDescent="0.2">
      <c r="B3" s="57" t="s">
        <v>135</v>
      </c>
      <c r="C3" s="55"/>
    </row>
    <row r="4" spans="1:17" x14ac:dyDescent="0.2">
      <c r="B4" s="57" t="s">
        <v>136</v>
      </c>
      <c r="C4" s="55"/>
    </row>
    <row r="5" spans="1:17" x14ac:dyDescent="0.2">
      <c r="B5" s="57" t="s">
        <v>137</v>
      </c>
      <c r="C5" s="55"/>
    </row>
    <row r="6" spans="1:17" x14ac:dyDescent="0.2">
      <c r="B6" s="57" t="s">
        <v>138</v>
      </c>
      <c r="C6" s="55"/>
    </row>
    <row r="7" spans="1:17" x14ac:dyDescent="0.2">
      <c r="B7" s="57"/>
      <c r="C7" s="55"/>
    </row>
    <row r="8" spans="1:17" x14ac:dyDescent="0.2">
      <c r="A8" t="s">
        <v>295</v>
      </c>
      <c r="B8" s="57" t="s">
        <v>139</v>
      </c>
      <c r="C8" s="55"/>
    </row>
    <row r="9" spans="1:17" x14ac:dyDescent="0.2">
      <c r="B9" s="57" t="s">
        <v>140</v>
      </c>
      <c r="C9" s="55"/>
    </row>
    <row r="10" spans="1:17" x14ac:dyDescent="0.2">
      <c r="B10" s="57"/>
      <c r="C10" s="55"/>
    </row>
    <row r="11" spans="1:17" x14ac:dyDescent="0.2">
      <c r="A11" t="s">
        <v>296</v>
      </c>
      <c r="B11" s="57" t="s">
        <v>141</v>
      </c>
      <c r="C11" s="55"/>
      <c r="L11" s="55" t="s">
        <v>239</v>
      </c>
      <c r="Q11" s="55" t="s">
        <v>240</v>
      </c>
    </row>
    <row r="12" spans="1:17" x14ac:dyDescent="0.2">
      <c r="B12" s="57" t="s">
        <v>142</v>
      </c>
      <c r="C12" s="55"/>
    </row>
    <row r="13" spans="1:17" x14ac:dyDescent="0.2">
      <c r="B13" s="57"/>
      <c r="C13" s="55"/>
    </row>
    <row r="14" spans="1:17" x14ac:dyDescent="0.2">
      <c r="A14" t="s">
        <v>297</v>
      </c>
      <c r="B14" s="57" t="s">
        <v>143</v>
      </c>
      <c r="C14" s="55"/>
    </row>
    <row r="15" spans="1:17" x14ac:dyDescent="0.2">
      <c r="B15" s="57" t="s">
        <v>144</v>
      </c>
      <c r="C15" s="55"/>
    </row>
    <row r="16" spans="1:17" x14ac:dyDescent="0.2">
      <c r="B16" s="55" t="s">
        <v>145</v>
      </c>
    </row>
    <row r="17" spans="2:12" x14ac:dyDescent="0.2">
      <c r="B17" s="55" t="s">
        <v>146</v>
      </c>
    </row>
    <row r="19" spans="2:12" x14ac:dyDescent="0.2">
      <c r="B19" s="24">
        <v>0.9</v>
      </c>
      <c r="C19" t="s">
        <v>33</v>
      </c>
      <c r="F19" s="3"/>
    </row>
    <row r="20" spans="2:12" x14ac:dyDescent="0.2">
      <c r="B20" s="3">
        <f>1-B19</f>
        <v>9.9999999999999978E-2</v>
      </c>
      <c r="C20" t="s">
        <v>34</v>
      </c>
      <c r="F20" s="3"/>
    </row>
    <row r="21" spans="2:12" ht="13.5" thickBot="1" x14ac:dyDescent="0.25">
      <c r="B21" s="3"/>
      <c r="F21" s="3"/>
    </row>
    <row r="22" spans="2:12" x14ac:dyDescent="0.2">
      <c r="B22" s="24">
        <v>0.05</v>
      </c>
      <c r="C22" t="s">
        <v>35</v>
      </c>
      <c r="F22" s="31">
        <f>B22*(1-B22)</f>
        <v>4.7500000000000001E-2</v>
      </c>
      <c r="G22" t="s">
        <v>36</v>
      </c>
    </row>
    <row r="23" spans="2:12" x14ac:dyDescent="0.2">
      <c r="B23" s="24">
        <v>0.75</v>
      </c>
      <c r="C23" t="s">
        <v>37</v>
      </c>
      <c r="F23" s="35">
        <f>B23*(1-B23)</f>
        <v>0.1875</v>
      </c>
      <c r="G23" t="s">
        <v>38</v>
      </c>
    </row>
    <row r="24" spans="2:12" ht="13.5" thickBot="1" x14ac:dyDescent="0.25">
      <c r="B24" s="3"/>
      <c r="F24" s="35"/>
    </row>
    <row r="25" spans="2:12" x14ac:dyDescent="0.2">
      <c r="B25" s="31">
        <f>B19*B22+B20*B23</f>
        <v>0.12</v>
      </c>
      <c r="C25" t="s">
        <v>39</v>
      </c>
      <c r="F25" s="35">
        <f>B19*F22+B20*F23</f>
        <v>6.1499999999999999E-2</v>
      </c>
      <c r="G25" s="11" t="s">
        <v>40</v>
      </c>
    </row>
    <row r="26" spans="2:12" x14ac:dyDescent="0.2">
      <c r="B26" s="35"/>
      <c r="F26" s="35"/>
    </row>
    <row r="27" spans="2:12" x14ac:dyDescent="0.2">
      <c r="B27" s="35">
        <f>B19*B22/B25</f>
        <v>0.37500000000000006</v>
      </c>
      <c r="C27" t="s">
        <v>41</v>
      </c>
      <c r="F27" s="99">
        <f>B19*F22/F25</f>
        <v>0.69512195121951226</v>
      </c>
      <c r="G27" t="s">
        <v>42</v>
      </c>
    </row>
    <row r="28" spans="2:12" ht="13.5" thickBot="1" x14ac:dyDescent="0.25">
      <c r="B28" s="35">
        <f>1-B27</f>
        <v>0.625</v>
      </c>
      <c r="C28" t="s">
        <v>43</v>
      </c>
      <c r="F28" s="34">
        <f>1-F27</f>
        <v>0.30487804878048774</v>
      </c>
      <c r="G28" t="s">
        <v>44</v>
      </c>
    </row>
    <row r="29" spans="2:12" x14ac:dyDescent="0.2">
      <c r="B29" s="35"/>
      <c r="L29" s="55" t="s">
        <v>241</v>
      </c>
    </row>
    <row r="30" spans="2:12" x14ac:dyDescent="0.2">
      <c r="B30" s="35">
        <f>B27*(1-B22)+(1-B27)*(1-B23)</f>
        <v>0.51249999999999996</v>
      </c>
      <c r="C30" t="s">
        <v>45</v>
      </c>
    </row>
    <row r="31" spans="2:12" x14ac:dyDescent="0.2">
      <c r="B31" s="35"/>
    </row>
    <row r="32" spans="2:12" x14ac:dyDescent="0.2">
      <c r="B32" s="99">
        <f>B27*(1-B22)/B30</f>
        <v>0.69512195121951226</v>
      </c>
      <c r="C32" t="s">
        <v>42</v>
      </c>
    </row>
    <row r="33" spans="2:9" ht="13.5" thickBot="1" x14ac:dyDescent="0.25">
      <c r="B33" s="34">
        <f>1-B32</f>
        <v>0.30487804878048774</v>
      </c>
      <c r="C33" t="s">
        <v>44</v>
      </c>
    </row>
    <row r="35" spans="2:9" x14ac:dyDescent="0.2">
      <c r="B35" s="32" t="s">
        <v>217</v>
      </c>
    </row>
    <row r="36" spans="2:9" x14ac:dyDescent="0.2">
      <c r="B36" s="95" t="s">
        <v>218</v>
      </c>
    </row>
    <row r="37" spans="2:9" x14ac:dyDescent="0.2">
      <c r="B37" s="70"/>
      <c r="C37" s="70"/>
      <c r="D37" s="70"/>
      <c r="E37" s="70"/>
      <c r="F37" s="70"/>
      <c r="G37" s="70"/>
      <c r="H37" s="70"/>
      <c r="I37" s="70"/>
    </row>
    <row r="39" spans="2:9" x14ac:dyDescent="0.2">
      <c r="B39" t="s">
        <v>105</v>
      </c>
    </row>
    <row r="40" spans="2:9" x14ac:dyDescent="0.2">
      <c r="B40" t="s">
        <v>107</v>
      </c>
    </row>
    <row r="42" spans="2:9" x14ac:dyDescent="0.2">
      <c r="B42" s="55" t="s">
        <v>102</v>
      </c>
      <c r="G42" s="55" t="s">
        <v>103</v>
      </c>
    </row>
    <row r="44" spans="2:9" x14ac:dyDescent="0.2">
      <c r="B44" s="127" t="s">
        <v>101</v>
      </c>
      <c r="C44" s="127"/>
      <c r="D44" s="127"/>
      <c r="E44" s="127"/>
      <c r="G44" s="6">
        <v>4</v>
      </c>
      <c r="H44" s="7" t="s">
        <v>95</v>
      </c>
    </row>
    <row r="45" spans="2:9" x14ac:dyDescent="0.2">
      <c r="B45" s="58" t="s">
        <v>98</v>
      </c>
      <c r="C45" s="58"/>
      <c r="D45" s="58"/>
      <c r="E45" s="58" t="s">
        <v>99</v>
      </c>
      <c r="G45" s="6">
        <v>3</v>
      </c>
      <c r="H45" s="7" t="s">
        <v>96</v>
      </c>
    </row>
    <row r="46" spans="2:9" x14ac:dyDescent="0.2">
      <c r="B46" s="58" t="s">
        <v>92</v>
      </c>
      <c r="C46" s="58" t="s">
        <v>100</v>
      </c>
      <c r="D46" s="58" t="s">
        <v>93</v>
      </c>
      <c r="E46" s="58" t="s">
        <v>92</v>
      </c>
      <c r="G46" s="3">
        <f>B19*COMBIN(G44,G45)*(1-B22)^G45*B22^(G44-G45)+B20*COMBIN(G44,G45)*(1-B23)^G45*B23^(G44-G45)</f>
        <v>0.15901499999999999</v>
      </c>
      <c r="H46" s="7" t="s">
        <v>104</v>
      </c>
    </row>
    <row r="47" spans="2:9" x14ac:dyDescent="0.2">
      <c r="B47" s="15">
        <f>B19</f>
        <v>0.9</v>
      </c>
      <c r="C47" s="59" t="s">
        <v>97</v>
      </c>
      <c r="D47" s="3">
        <f>B47*IF(C47="d",$B$22,1-$B$22)+(1-B47)*IF(C47="d",$B$23,1-$B$23)</f>
        <v>0.12</v>
      </c>
      <c r="E47" s="15">
        <f>B47*IF(C47="d",$B$22,1-$B$22)/D47</f>
        <v>0.37500000000000006</v>
      </c>
      <c r="G47" s="3">
        <f>B19*COMBIN(G44,G45)*(1-B22)^G45*B22^(G44-G45)/G46</f>
        <v>0.97052164890104697</v>
      </c>
      <c r="H47" s="7" t="s">
        <v>106</v>
      </c>
    </row>
    <row r="48" spans="2:9" x14ac:dyDescent="0.2">
      <c r="B48" s="15">
        <f>E47</f>
        <v>0.37500000000000006</v>
      </c>
      <c r="C48" s="60" t="s">
        <v>94</v>
      </c>
      <c r="D48" s="3">
        <f>B48*IF(C48="d",$B$22,1-$B$22)+(1-B48)*IF(C48="d",$B$23,1-$B$23)</f>
        <v>0.51249999999999996</v>
      </c>
      <c r="E48" s="98">
        <f>B48*IF(C48="d",$B$22,1-$B$22)/D48</f>
        <v>0.69512195121951226</v>
      </c>
    </row>
    <row r="49" spans="2:5" x14ac:dyDescent="0.2">
      <c r="B49" s="15">
        <f t="shared" ref="B49:B56" si="0">E48</f>
        <v>0.69512195121951226</v>
      </c>
      <c r="C49" s="60" t="s">
        <v>94</v>
      </c>
      <c r="D49" s="3">
        <f t="shared" ref="D49:D56" si="1">B49*IF(C49="d",$B$22,1-$B$22)+(1-B49)*IF(C49="d",$B$23,1-$B$23)</f>
        <v>0.73658536585365852</v>
      </c>
      <c r="E49" s="15">
        <f t="shared" ref="E49:E56" si="2">B49*IF(C49="d",$B$22,1-$B$22)/D49</f>
        <v>0.89652317880794707</v>
      </c>
    </row>
    <row r="50" spans="2:5" x14ac:dyDescent="0.2">
      <c r="B50" s="15">
        <f t="shared" si="0"/>
        <v>0.89652317880794707</v>
      </c>
      <c r="C50" s="60" t="s">
        <v>94</v>
      </c>
      <c r="D50" s="3">
        <f t="shared" si="1"/>
        <v>0.87756622516556293</v>
      </c>
      <c r="E50" s="15">
        <f t="shared" si="2"/>
        <v>0.97052164890104697</v>
      </c>
    </row>
    <row r="51" spans="2:5" x14ac:dyDescent="0.2">
      <c r="B51" s="15">
        <f t="shared" si="0"/>
        <v>0.97052164890104697</v>
      </c>
      <c r="C51" s="60" t="s">
        <v>97</v>
      </c>
      <c r="D51" s="3">
        <f t="shared" si="1"/>
        <v>7.0634845769267124E-2</v>
      </c>
      <c r="E51" s="15">
        <f t="shared" si="2"/>
        <v>0.68699919871794801</v>
      </c>
    </row>
    <row r="52" spans="2:5" x14ac:dyDescent="0.2">
      <c r="B52" s="15">
        <f t="shared" si="0"/>
        <v>0.68699919871794801</v>
      </c>
      <c r="C52" s="60" t="s">
        <v>94</v>
      </c>
      <c r="D52" s="3">
        <f t="shared" si="1"/>
        <v>0.73089943910256361</v>
      </c>
      <c r="E52" s="15">
        <f t="shared" si="2"/>
        <v>0.89293985446672031</v>
      </c>
    </row>
    <row r="53" spans="2:5" x14ac:dyDescent="0.2">
      <c r="B53" s="15">
        <f t="shared" si="0"/>
        <v>0.89293985446672031</v>
      </c>
      <c r="C53" s="60" t="s">
        <v>94</v>
      </c>
      <c r="D53" s="3">
        <f t="shared" si="1"/>
        <v>0.8750578981267042</v>
      </c>
      <c r="E53" s="15">
        <f t="shared" si="2"/>
        <v>0.96941341088330535</v>
      </c>
    </row>
    <row r="54" spans="2:5" x14ac:dyDescent="0.2">
      <c r="B54" s="15">
        <f t="shared" si="0"/>
        <v>0.96941341088330535</v>
      </c>
      <c r="C54" s="60" t="s">
        <v>94</v>
      </c>
      <c r="D54" s="3">
        <f t="shared" si="1"/>
        <v>0.92858938761831367</v>
      </c>
      <c r="E54" s="15">
        <f t="shared" si="2"/>
        <v>0.99176530834711984</v>
      </c>
    </row>
    <row r="55" spans="2:5" x14ac:dyDescent="0.2">
      <c r="B55" s="15">
        <f t="shared" si="0"/>
        <v>0.99176530834711984</v>
      </c>
      <c r="C55" s="60" t="s">
        <v>94</v>
      </c>
      <c r="D55" s="3">
        <f t="shared" si="1"/>
        <v>0.94423571584298382</v>
      </c>
      <c r="E55" s="15">
        <f t="shared" si="2"/>
        <v>0.99781974682944274</v>
      </c>
    </row>
    <row r="56" spans="2:5" x14ac:dyDescent="0.2">
      <c r="B56" s="15">
        <f t="shared" si="0"/>
        <v>0.99781974682944274</v>
      </c>
      <c r="C56" s="61" t="s">
        <v>97</v>
      </c>
      <c r="D56" s="3">
        <f t="shared" si="1"/>
        <v>5.1526177219390082E-2</v>
      </c>
      <c r="E56" s="15">
        <f t="shared" si="2"/>
        <v>0.96826487105853842</v>
      </c>
    </row>
  </sheetData>
  <mergeCells count="2">
    <mergeCell ref="B44:E44"/>
    <mergeCell ref="B1:I1"/>
  </mergeCells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Pacestar.Diagram" shapeId="4100" r:id="rId4">
          <objectPr defaultSize="0" autoLine="0" autoPict="0" r:id="rId5">
            <anchor moveWithCells="1">
              <from>
                <xdr:col>10</xdr:col>
                <xdr:colOff>276225</xdr:colOff>
                <xdr:row>11</xdr:row>
                <xdr:rowOff>152400</xdr:rowOff>
              </from>
              <to>
                <xdr:col>14</xdr:col>
                <xdr:colOff>200025</xdr:colOff>
                <xdr:row>25</xdr:row>
                <xdr:rowOff>85725</xdr:rowOff>
              </to>
            </anchor>
          </objectPr>
        </oleObject>
      </mc:Choice>
      <mc:Fallback>
        <oleObject progId="Pacestar.Diagram" shapeId="4100" r:id="rId4"/>
      </mc:Fallback>
    </mc:AlternateContent>
    <mc:AlternateContent xmlns:mc="http://schemas.openxmlformats.org/markup-compatibility/2006">
      <mc:Choice Requires="x14">
        <oleObject progId="Pacestar.Diagram" shapeId="4102" r:id="rId6">
          <objectPr defaultSize="0" autoLine="0" autoPict="0" r:id="rId7">
            <anchor moveWithCells="1">
              <from>
                <xdr:col>15</xdr:col>
                <xdr:colOff>457200</xdr:colOff>
                <xdr:row>12</xdr:row>
                <xdr:rowOff>9525</xdr:rowOff>
              </from>
              <to>
                <xdr:col>19</xdr:col>
                <xdr:colOff>381000</xdr:colOff>
                <xdr:row>25</xdr:row>
                <xdr:rowOff>104775</xdr:rowOff>
              </to>
            </anchor>
          </objectPr>
        </oleObject>
      </mc:Choice>
      <mc:Fallback>
        <oleObject progId="Pacestar.Diagram" shapeId="4102" r:id="rId6"/>
      </mc:Fallback>
    </mc:AlternateContent>
    <mc:AlternateContent xmlns:mc="http://schemas.openxmlformats.org/markup-compatibility/2006">
      <mc:Choice Requires="x14">
        <oleObject progId="Pacestar.Diagram" shapeId="4103" r:id="rId8">
          <objectPr defaultSize="0" autoLine="0" autoPict="0" r:id="rId9">
            <anchor moveWithCells="1">
              <from>
                <xdr:col>10</xdr:col>
                <xdr:colOff>342900</xdr:colOff>
                <xdr:row>29</xdr:row>
                <xdr:rowOff>95250</xdr:rowOff>
              </from>
              <to>
                <xdr:col>14</xdr:col>
                <xdr:colOff>266700</xdr:colOff>
                <xdr:row>43</xdr:row>
                <xdr:rowOff>38100</xdr:rowOff>
              </to>
            </anchor>
          </objectPr>
        </oleObject>
      </mc:Choice>
      <mc:Fallback>
        <oleObject progId="Pacestar.Diagram" shapeId="4103" r:id="rId8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86"/>
  <sheetViews>
    <sheetView showGridLines="0" workbookViewId="0">
      <selection activeCell="B1" sqref="B1:E1"/>
    </sheetView>
  </sheetViews>
  <sheetFormatPr defaultRowHeight="12.75" x14ac:dyDescent="0.2"/>
  <cols>
    <col min="1" max="1" width="1.7109375" customWidth="1"/>
    <col min="2" max="2" width="8.28515625" customWidth="1"/>
    <col min="3" max="3" width="11.140625" customWidth="1"/>
    <col min="4" max="4" width="2.28515625" customWidth="1"/>
    <col min="5" max="5" width="54.28515625" customWidth="1"/>
  </cols>
  <sheetData>
    <row r="1" spans="2:5" ht="15.75" x14ac:dyDescent="0.25">
      <c r="B1" s="128" t="s">
        <v>284</v>
      </c>
      <c r="C1" s="128"/>
      <c r="D1" s="128"/>
      <c r="E1" s="128"/>
    </row>
    <row r="3" spans="2:5" x14ac:dyDescent="0.2">
      <c r="B3" s="57" t="s">
        <v>156</v>
      </c>
    </row>
    <row r="4" spans="2:5" x14ac:dyDescent="0.2">
      <c r="B4" s="57" t="s">
        <v>157</v>
      </c>
    </row>
    <row r="5" spans="2:5" x14ac:dyDescent="0.2">
      <c r="B5" s="57" t="s">
        <v>158</v>
      </c>
    </row>
    <row r="6" spans="2:5" x14ac:dyDescent="0.2">
      <c r="B6" s="57" t="s">
        <v>159</v>
      </c>
    </row>
    <row r="7" spans="2:5" x14ac:dyDescent="0.2">
      <c r="B7" s="57" t="s">
        <v>160</v>
      </c>
    </row>
    <row r="8" spans="2:5" x14ac:dyDescent="0.2">
      <c r="B8" s="57"/>
    </row>
    <row r="9" spans="2:5" x14ac:dyDescent="0.2">
      <c r="B9" s="57" t="s">
        <v>161</v>
      </c>
    </row>
    <row r="10" spans="2:5" x14ac:dyDescent="0.2">
      <c r="B10" s="57" t="s">
        <v>162</v>
      </c>
    </row>
    <row r="11" spans="2:5" x14ac:dyDescent="0.2">
      <c r="B11" s="57"/>
    </row>
    <row r="12" spans="2:5" x14ac:dyDescent="0.2">
      <c r="B12" s="57" t="s">
        <v>88</v>
      </c>
    </row>
    <row r="13" spans="2:5" x14ac:dyDescent="0.2">
      <c r="B13" s="57"/>
    </row>
    <row r="14" spans="2:5" x14ac:dyDescent="0.2">
      <c r="B14" s="57" t="s">
        <v>163</v>
      </c>
    </row>
    <row r="15" spans="2:5" x14ac:dyDescent="0.2">
      <c r="B15" s="55" t="s">
        <v>164</v>
      </c>
    </row>
    <row r="16" spans="2:5" x14ac:dyDescent="0.2">
      <c r="B16" s="55" t="s">
        <v>165</v>
      </c>
    </row>
    <row r="18" spans="1:9" x14ac:dyDescent="0.2">
      <c r="B18" s="96">
        <v>0.25</v>
      </c>
      <c r="C18" t="s">
        <v>46</v>
      </c>
      <c r="I18" t="s">
        <v>223</v>
      </c>
    </row>
    <row r="19" spans="1:9" x14ac:dyDescent="0.2">
      <c r="B19" s="96">
        <v>0.2</v>
      </c>
      <c r="C19" s="1" t="s">
        <v>47</v>
      </c>
      <c r="I19" t="s">
        <v>222</v>
      </c>
    </row>
    <row r="20" spans="1:9" x14ac:dyDescent="0.2">
      <c r="A20" s="33"/>
      <c r="B20" s="112">
        <v>2</v>
      </c>
      <c r="C20" s="1" t="s">
        <v>48</v>
      </c>
    </row>
    <row r="21" spans="1:9" x14ac:dyDescent="0.2">
      <c r="B21" s="2"/>
    </row>
    <row r="22" spans="1:9" x14ac:dyDescent="0.2">
      <c r="B22" s="3">
        <f>(dry_if_oil)^wells</f>
        <v>4.0000000000000008E-2</v>
      </c>
      <c r="C22" t="s">
        <v>49</v>
      </c>
    </row>
    <row r="23" spans="1:9" x14ac:dyDescent="0.2">
      <c r="B23" s="3">
        <v>1</v>
      </c>
      <c r="C23" s="1" t="s">
        <v>50</v>
      </c>
    </row>
    <row r="24" spans="1:9" x14ac:dyDescent="0.2">
      <c r="B24" s="3">
        <f>B22*oil+B23*(1-oil)</f>
        <v>0.76</v>
      </c>
      <c r="C24" t="s">
        <v>51</v>
      </c>
      <c r="I24" t="s">
        <v>222</v>
      </c>
    </row>
    <row r="26" spans="1:9" x14ac:dyDescent="0.2">
      <c r="B26" s="3">
        <f>B22*oil</f>
        <v>1.0000000000000002E-2</v>
      </c>
      <c r="C26" s="1" t="s">
        <v>52</v>
      </c>
    </row>
    <row r="27" spans="1:9" x14ac:dyDescent="0.2">
      <c r="B27" s="3">
        <f>B23*(1-oil)</f>
        <v>0.75</v>
      </c>
      <c r="C27" s="1" t="s">
        <v>53</v>
      </c>
    </row>
    <row r="28" spans="1:9" x14ac:dyDescent="0.2">
      <c r="B28" s="3">
        <f>B26+B27</f>
        <v>0.76</v>
      </c>
      <c r="C28" t="s">
        <v>51</v>
      </c>
    </row>
    <row r="30" spans="1:9" x14ac:dyDescent="0.2">
      <c r="B30" s="97">
        <f>B26/B28</f>
        <v>1.3157894736842108E-2</v>
      </c>
      <c r="C30" t="s">
        <v>54</v>
      </c>
    </row>
    <row r="32" spans="1:9" ht="13.5" thickBot="1" x14ac:dyDescent="0.25"/>
    <row r="33" spans="2:8" x14ac:dyDescent="0.2">
      <c r="B33" s="36"/>
      <c r="C33" s="37">
        <f>B30</f>
        <v>1.3157894736842108E-2</v>
      </c>
      <c r="E33" t="s">
        <v>55</v>
      </c>
      <c r="G33" s="121" t="s">
        <v>300</v>
      </c>
    </row>
    <row r="34" spans="2:8" x14ac:dyDescent="0.2">
      <c r="B34" s="38">
        <v>0</v>
      </c>
      <c r="C34" s="39">
        <f t="dataTable" ref="C34:C38" dt2D="0" dtr="0" r1="B20" ca="1"/>
        <v>0.25</v>
      </c>
      <c r="E34" t="s">
        <v>56</v>
      </c>
      <c r="G34" s="121"/>
    </row>
    <row r="35" spans="2:8" x14ac:dyDescent="0.2">
      <c r="B35" s="38">
        <v>1</v>
      </c>
      <c r="C35" s="39">
        <v>6.25E-2</v>
      </c>
      <c r="E35" t="s">
        <v>57</v>
      </c>
      <c r="G35" s="121" t="s">
        <v>298</v>
      </c>
    </row>
    <row r="36" spans="2:8" x14ac:dyDescent="0.2">
      <c r="B36" s="38">
        <v>2</v>
      </c>
      <c r="C36" s="39">
        <v>1.3157894736842108E-2</v>
      </c>
      <c r="G36" s="121" t="s">
        <v>299</v>
      </c>
    </row>
    <row r="37" spans="2:8" x14ac:dyDescent="0.2">
      <c r="B37" s="38">
        <v>3</v>
      </c>
      <c r="C37" s="39">
        <v>2.6595744680851072E-3</v>
      </c>
      <c r="E37" t="s">
        <v>224</v>
      </c>
    </row>
    <row r="38" spans="2:8" ht="13.5" thickBot="1" x14ac:dyDescent="0.25">
      <c r="B38" s="40">
        <v>4</v>
      </c>
      <c r="C38" s="41">
        <v>5.3304904051172739E-4</v>
      </c>
      <c r="E38" t="s">
        <v>225</v>
      </c>
    </row>
    <row r="40" spans="2:8" x14ac:dyDescent="0.2">
      <c r="E40" t="s">
        <v>289</v>
      </c>
    </row>
    <row r="41" spans="2:8" x14ac:dyDescent="0.2">
      <c r="E41" t="s">
        <v>58</v>
      </c>
    </row>
    <row r="42" spans="2:8" x14ac:dyDescent="0.2">
      <c r="E42" t="s">
        <v>226</v>
      </c>
      <c r="G42" s="114"/>
      <c r="H42" s="115">
        <f>B30</f>
        <v>1.3157894736842108E-2</v>
      </c>
    </row>
    <row r="43" spans="2:8" x14ac:dyDescent="0.2">
      <c r="E43" t="s">
        <v>227</v>
      </c>
      <c r="G43" s="116">
        <v>0</v>
      </c>
      <c r="H43" s="117"/>
    </row>
    <row r="44" spans="2:8" x14ac:dyDescent="0.2">
      <c r="G44" s="116">
        <v>1</v>
      </c>
      <c r="H44" s="117"/>
    </row>
    <row r="45" spans="2:8" x14ac:dyDescent="0.2">
      <c r="E45" t="s">
        <v>228</v>
      </c>
      <c r="G45" s="116">
        <v>2</v>
      </c>
      <c r="H45" s="117"/>
    </row>
    <row r="46" spans="2:8" x14ac:dyDescent="0.2">
      <c r="E46" t="s">
        <v>229</v>
      </c>
      <c r="G46" s="116">
        <v>3</v>
      </c>
      <c r="H46" s="117"/>
    </row>
    <row r="47" spans="2:8" x14ac:dyDescent="0.2">
      <c r="G47" s="118">
        <v>4</v>
      </c>
      <c r="H47" s="119"/>
    </row>
    <row r="48" spans="2:8" x14ac:dyDescent="0.2">
      <c r="E48" t="s">
        <v>59</v>
      </c>
    </row>
    <row r="49" spans="5:6" x14ac:dyDescent="0.2">
      <c r="E49" t="s">
        <v>230</v>
      </c>
    </row>
    <row r="50" spans="5:6" x14ac:dyDescent="0.2">
      <c r="E50" s="11" t="s">
        <v>60</v>
      </c>
    </row>
    <row r="52" spans="5:6" x14ac:dyDescent="0.2">
      <c r="E52" t="s">
        <v>231</v>
      </c>
    </row>
    <row r="53" spans="5:6" x14ac:dyDescent="0.2">
      <c r="E53" s="11"/>
    </row>
    <row r="54" spans="5:6" x14ac:dyDescent="0.2">
      <c r="E54" t="s">
        <v>232</v>
      </c>
    </row>
    <row r="55" spans="5:6" x14ac:dyDescent="0.2">
      <c r="E55" t="s">
        <v>290</v>
      </c>
    </row>
    <row r="57" spans="5:6" x14ac:dyDescent="0.2">
      <c r="E57" t="s">
        <v>61</v>
      </c>
      <c r="F57" s="120" t="s">
        <v>294</v>
      </c>
    </row>
    <row r="58" spans="5:6" x14ac:dyDescent="0.2">
      <c r="E58" t="s">
        <v>62</v>
      </c>
      <c r="F58" s="120" t="s">
        <v>293</v>
      </c>
    </row>
    <row r="59" spans="5:6" x14ac:dyDescent="0.2">
      <c r="E59" t="s">
        <v>233</v>
      </c>
    </row>
    <row r="60" spans="5:6" x14ac:dyDescent="0.2">
      <c r="E60" t="s">
        <v>234</v>
      </c>
    </row>
    <row r="62" spans="5:6" x14ac:dyDescent="0.2">
      <c r="E62" s="56" t="s">
        <v>63</v>
      </c>
    </row>
    <row r="64" spans="5:6" x14ac:dyDescent="0.2">
      <c r="E64" t="s">
        <v>64</v>
      </c>
    </row>
    <row r="65" spans="5:11" x14ac:dyDescent="0.2">
      <c r="E65" t="s">
        <v>65</v>
      </c>
    </row>
    <row r="66" spans="5:11" x14ac:dyDescent="0.2">
      <c r="E66" t="s">
        <v>235</v>
      </c>
    </row>
    <row r="68" spans="5:11" ht="13.5" thickBot="1" x14ac:dyDescent="0.25">
      <c r="E68" t="s">
        <v>66</v>
      </c>
      <c r="G68" s="55" t="s">
        <v>67</v>
      </c>
    </row>
    <row r="69" spans="5:11" x14ac:dyDescent="0.2">
      <c r="E69" t="s">
        <v>236</v>
      </c>
      <c r="F69" s="36"/>
      <c r="G69" s="42">
        <f>B30</f>
        <v>1.3157894736842108E-2</v>
      </c>
      <c r="H69" s="106">
        <f>wells</f>
        <v>2</v>
      </c>
      <c r="I69" s="80">
        <f>1+B20^2</f>
        <v>5</v>
      </c>
    </row>
    <row r="70" spans="5:11" x14ac:dyDescent="0.2">
      <c r="E70" t="s">
        <v>237</v>
      </c>
      <c r="F70" s="38">
        <v>0</v>
      </c>
      <c r="G70" s="45">
        <f t="dataTable" ref="G70:I74" dt2D="0" dtr="0" r1="B20"/>
        <v>0.25</v>
      </c>
      <c r="H70" s="107">
        <v>0</v>
      </c>
      <c r="I70" s="82">
        <v>1</v>
      </c>
    </row>
    <row r="71" spans="5:11" x14ac:dyDescent="0.2">
      <c r="F71" s="38">
        <v>1</v>
      </c>
      <c r="G71" s="45">
        <v>6.25E-2</v>
      </c>
      <c r="H71" s="107">
        <v>1</v>
      </c>
      <c r="I71" s="82">
        <v>2</v>
      </c>
    </row>
    <row r="72" spans="5:11" x14ac:dyDescent="0.2">
      <c r="E72" t="s">
        <v>68</v>
      </c>
      <c r="F72" s="38">
        <v>2</v>
      </c>
      <c r="G72" s="45">
        <v>1.3157894736842108E-2</v>
      </c>
      <c r="H72" s="107">
        <v>2</v>
      </c>
      <c r="I72" s="82">
        <v>5</v>
      </c>
    </row>
    <row r="73" spans="5:11" x14ac:dyDescent="0.2">
      <c r="E73" t="s">
        <v>69</v>
      </c>
      <c r="F73" s="38">
        <v>3</v>
      </c>
      <c r="G73" s="45">
        <v>2.6595744680851072E-3</v>
      </c>
      <c r="H73" s="107">
        <v>3</v>
      </c>
      <c r="I73" s="82">
        <v>10</v>
      </c>
    </row>
    <row r="74" spans="5:11" ht="13.5" thickBot="1" x14ac:dyDescent="0.25">
      <c r="E74" t="s">
        <v>70</v>
      </c>
      <c r="F74" s="40">
        <v>4</v>
      </c>
      <c r="G74" s="48">
        <v>5.3304904051172739E-4</v>
      </c>
      <c r="H74" s="108">
        <v>4</v>
      </c>
      <c r="I74" s="84">
        <v>17</v>
      </c>
    </row>
    <row r="76" spans="5:11" ht="13.5" thickBot="1" x14ac:dyDescent="0.25">
      <c r="G76" s="55" t="s">
        <v>72</v>
      </c>
    </row>
    <row r="77" spans="5:11" x14ac:dyDescent="0.2">
      <c r="E77" t="s">
        <v>71</v>
      </c>
      <c r="F77" s="36"/>
      <c r="G77" s="106">
        <v>0</v>
      </c>
      <c r="H77" s="106">
        <v>1</v>
      </c>
      <c r="I77" s="106">
        <v>2</v>
      </c>
      <c r="J77" s="106">
        <v>3</v>
      </c>
      <c r="K77" s="80">
        <v>4</v>
      </c>
    </row>
    <row r="78" spans="5:11" ht="13.5" thickBot="1" x14ac:dyDescent="0.25">
      <c r="E78" t="s">
        <v>73</v>
      </c>
      <c r="F78" s="51">
        <f>B30</f>
        <v>1.3157894736842108E-2</v>
      </c>
      <c r="G78" s="48">
        <f t="dataTable" ref="G78:K78" dt2D="0" dtr="1" r1="B20" ca="1"/>
        <v>0.25</v>
      </c>
      <c r="H78" s="48">
        <v>6.25E-2</v>
      </c>
      <c r="I78" s="48">
        <v>1.3157894736842108E-2</v>
      </c>
      <c r="J78" s="48">
        <v>2.6595744680851072E-3</v>
      </c>
      <c r="K78" s="41">
        <v>5.3304904051172739E-4</v>
      </c>
    </row>
    <row r="80" spans="5:11" ht="13.5" thickBot="1" x14ac:dyDescent="0.25">
      <c r="G80" s="55" t="s">
        <v>76</v>
      </c>
    </row>
    <row r="81" spans="5:10" x14ac:dyDescent="0.2">
      <c r="E81" t="s">
        <v>74</v>
      </c>
      <c r="F81" s="52">
        <f>B30</f>
        <v>1.3157894736842108E-2</v>
      </c>
      <c r="G81" s="53">
        <v>0.05</v>
      </c>
      <c r="H81" s="53">
        <v>0.2</v>
      </c>
      <c r="I81" s="53">
        <v>0.25</v>
      </c>
      <c r="J81" s="54">
        <v>0.8</v>
      </c>
    </row>
    <row r="82" spans="5:10" x14ac:dyDescent="0.2">
      <c r="E82" t="s">
        <v>75</v>
      </c>
      <c r="F82" s="38">
        <v>0</v>
      </c>
      <c r="G82" s="45">
        <f t="dataTable" ref="G82:J86" dt2D="1" dtr="0" r1="B18" r2="B20" ca="1"/>
        <v>0.05</v>
      </c>
      <c r="H82" s="45">
        <v>0.2</v>
      </c>
      <c r="I82" s="45">
        <v>0.25</v>
      </c>
      <c r="J82" s="39">
        <v>0.8</v>
      </c>
    </row>
    <row r="83" spans="5:10" x14ac:dyDescent="0.2">
      <c r="E83" t="s">
        <v>77</v>
      </c>
      <c r="F83" s="38">
        <v>1</v>
      </c>
      <c r="G83" s="45">
        <v>1.041666666666667E-2</v>
      </c>
      <c r="H83" s="45">
        <v>4.7619047619047623E-2</v>
      </c>
      <c r="I83" s="45">
        <v>6.25E-2</v>
      </c>
      <c r="J83" s="39">
        <v>0.44444444444444453</v>
      </c>
    </row>
    <row r="84" spans="5:10" x14ac:dyDescent="0.2">
      <c r="E84" t="s">
        <v>238</v>
      </c>
      <c r="F84" s="38">
        <v>2</v>
      </c>
      <c r="G84" s="45">
        <v>2.1008403361344546E-3</v>
      </c>
      <c r="H84" s="45">
        <v>9.9009900990099028E-3</v>
      </c>
      <c r="I84" s="45">
        <v>1.3157894736842108E-2</v>
      </c>
      <c r="J84" s="39">
        <v>0.13793103448275867</v>
      </c>
    </row>
    <row r="85" spans="5:10" x14ac:dyDescent="0.2">
      <c r="E85" t="s">
        <v>90</v>
      </c>
      <c r="F85" s="38">
        <v>3</v>
      </c>
      <c r="G85" s="45">
        <v>4.2087542087542107E-4</v>
      </c>
      <c r="H85" s="45">
        <v>1.9960079840319364E-3</v>
      </c>
      <c r="I85" s="45">
        <v>2.6595744680851072E-3</v>
      </c>
      <c r="J85" s="39">
        <v>3.1007751937984513E-2</v>
      </c>
    </row>
    <row r="86" spans="5:10" ht="13.5" thickBot="1" x14ac:dyDescent="0.25">
      <c r="E86" t="s">
        <v>89</v>
      </c>
      <c r="F86" s="40">
        <v>4</v>
      </c>
      <c r="G86" s="48">
        <v>8.4203435500168459E-5</v>
      </c>
      <c r="H86" s="48">
        <v>3.9984006397441045E-4</v>
      </c>
      <c r="I86" s="48">
        <v>5.3304904051172739E-4</v>
      </c>
      <c r="J86" s="41">
        <v>6.3593004769475405E-3</v>
      </c>
    </row>
  </sheetData>
  <mergeCells count="1">
    <mergeCell ref="B1:E1"/>
  </mergeCells>
  <phoneticPr fontId="0" type="noConversion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Pacestar.Diagram" shapeId="6150" r:id="rId4">
          <objectPr defaultSize="0" autoLine="0" autoPict="0" r:id="rId5">
            <anchor moveWithCells="1">
              <from>
                <xdr:col>4</xdr:col>
                <xdr:colOff>2038350</xdr:colOff>
                <xdr:row>17</xdr:row>
                <xdr:rowOff>28575</xdr:rowOff>
              </from>
              <to>
                <xdr:col>6</xdr:col>
                <xdr:colOff>457200</xdr:colOff>
                <xdr:row>30</xdr:row>
                <xdr:rowOff>142875</xdr:rowOff>
              </to>
            </anchor>
          </objectPr>
        </oleObject>
      </mc:Choice>
      <mc:Fallback>
        <oleObject progId="Pacestar.Diagram" shapeId="61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20</vt:i4>
      </vt:variant>
    </vt:vector>
  </HeadingPairs>
  <TitlesOfParts>
    <vt:vector size="27" baseType="lpstr">
      <vt:lpstr>Supplier search</vt:lpstr>
      <vt:lpstr>Sick agents</vt:lpstr>
      <vt:lpstr>Fords</vt:lpstr>
      <vt:lpstr>Ace of Spades</vt:lpstr>
      <vt:lpstr>Promotion awareness</vt:lpstr>
      <vt:lpstr>Learning in stages</vt:lpstr>
      <vt:lpstr>Dry holes</vt:lpstr>
      <vt:lpstr>aces</vt:lpstr>
      <vt:lpstr>aces2</vt:lpstr>
      <vt:lpstr>agents</vt:lpstr>
      <vt:lpstr>aware</vt:lpstr>
      <vt:lpstr>awarebought</vt:lpstr>
      <vt:lpstr>bad_firms</vt:lpstr>
      <vt:lpstr>bads</vt:lpstr>
      <vt:lpstr>bought</vt:lpstr>
      <vt:lpstr>deck</vt:lpstr>
      <vt:lpstr>deck2</vt:lpstr>
      <vt:lpstr>'Dry holes'!dry_if_oil</vt:lpstr>
      <vt:lpstr>good_firms</vt:lpstr>
      <vt:lpstr>goods</vt:lpstr>
      <vt:lpstr>hand</vt:lpstr>
      <vt:lpstr>hand2</vt:lpstr>
      <vt:lpstr>needed</vt:lpstr>
      <vt:lpstr>'Dry holes'!oil</vt:lpstr>
      <vt:lpstr>sick_prob</vt:lpstr>
      <vt:lpstr>visits</vt:lpstr>
      <vt:lpstr>'Dry holes'!wells</vt:lpstr>
    </vt:vector>
  </TitlesOfParts>
  <Company>Northwestern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Weber</dc:creator>
  <cp:lastModifiedBy>Bob</cp:lastModifiedBy>
  <dcterms:created xsi:type="dcterms:W3CDTF">1996-07-15T21:47:28Z</dcterms:created>
  <dcterms:modified xsi:type="dcterms:W3CDTF">2014-09-25T20:58:43Z</dcterms:modified>
</cp:coreProperties>
</file>